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ARQUIVOS SEOS\INFRAESTRUTURA\Arquivos 2023\MEIO FIO E SARJETA\"/>
    </mc:Choice>
  </mc:AlternateContent>
  <bookViews>
    <workbookView xWindow="0" yWindow="0" windowWidth="20730" windowHeight="9510" tabRatio="500"/>
  </bookViews>
  <sheets>
    <sheet name="ORÇAMENTARIA GERAL" sheetId="1" r:id="rId1"/>
    <sheet name="BDI TCU 2622 -URBANAS" sheetId="7" r:id="rId2"/>
    <sheet name="MEMÓRIA" sheetId="9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</externalReferences>
  <definedNames>
    <definedName name="_xlnm._FilterDatabase" localSheetId="0">'ORÇAMENTARIA GERAL'!$A$11:$J$26</definedName>
    <definedName name="_xlnm.Print_Area" localSheetId="1">'BDI TCU 2622 -URBANAS'!$B$1:$J$42</definedName>
    <definedName name="_xlnm.Print_Area" localSheetId="0">'ORÇAMENTARIA GERAL'!$A$1:$H$34</definedName>
    <definedName name="Aut_original" localSheetId="1">[1]PROJETO!#REF!</definedName>
    <definedName name="Aut_original">[2]PROJETO!$A$1</definedName>
    <definedName name="Aut_resumo" localSheetId="1">[3]RESUMO_AUT1!#REF!</definedName>
    <definedName name="Aut_resumo">[4]RESUMO_AUT1!$A$1</definedName>
    <definedName name="_xlnm.Database" localSheetId="1">#REF!</definedName>
    <definedName name="_xlnm.Database">#REF!</definedName>
    <definedName name="BDI">[5]qorcamentodnerL1!#REF!</definedName>
    <definedName name="CONS" localSheetId="1">#REF!</definedName>
    <definedName name="CONS">#REF!</definedName>
    <definedName name="CONSUMO" localSheetId="1">[6]QuQuant!#REF!</definedName>
    <definedName name="CONSUMO">[7]QuQuant!$A$1</definedName>
    <definedName name="Descricao" localSheetId="1">#REF!</definedName>
    <definedName name="Descricao">#REF!</definedName>
    <definedName name="DIMPAV" localSheetId="1">#REF!</definedName>
    <definedName name="DIMPAV">#REF!</definedName>
    <definedName name="Excel_BuiltIn_Database">#REF!</definedName>
    <definedName name="Excel_BuiltIn_Print_Titles" localSheetId="0">'ORÇAMENTARIA GERAL'!$A:$H,'ORÇAMENTARIA GERAL'!$1:$11</definedName>
    <definedName name="ISS" localSheetId="1">#REF!</definedName>
    <definedName name="ISS">'[8]MODELO PLANILHA E BDI ATUALIZAD'!$A$21:$B$30</definedName>
    <definedName name="k" localSheetId="1">#REF!</definedName>
    <definedName name="k">#REF!</definedName>
    <definedName name="Meu" localSheetId="1">#REF!</definedName>
    <definedName name="Meu">#REF!</definedName>
    <definedName name="Print" localSheetId="1">[9]QuQuant!#REF!</definedName>
    <definedName name="Print">[10]QuQuant!$A$1025</definedName>
    <definedName name="Print_Area_MI" localSheetId="1">[11]qorcamentodnerL1!#REF!</definedName>
    <definedName name="Print_Area_MI">[12]qorcamentodnerL1!$E$5</definedName>
    <definedName name="_xlnm.Print_Titles" localSheetId="0">'ORÇAMENTARIA GERAL'!$A:$H,'ORÇAMENTARIA GERAL'!$1:$11</definedName>
    <definedName name="UniformeMensageiro" localSheetId="1">#REF!</definedName>
    <definedName name="UniformeMensageiro">#REF!</definedName>
    <definedName name="UniformeMensageiros" localSheetId="1">#REF!</definedName>
    <definedName name="UniformeMensageiros">#REF!</definedName>
    <definedName name="UniformeRecepcionista" localSheetId="1">#REF!</definedName>
    <definedName name="UniformeRecepcionista">#REF!</definedName>
  </definedNames>
  <calcPr calcId="162913" iterateDelta="1E-4"/>
</workbook>
</file>

<file path=xl/calcChain.xml><?xml version="1.0" encoding="utf-8"?>
<calcChain xmlns="http://schemas.openxmlformats.org/spreadsheetml/2006/main">
  <c r="G25" i="1" l="1"/>
  <c r="G24" i="1"/>
  <c r="G23" i="1"/>
  <c r="G22" i="1"/>
  <c r="G21" i="1"/>
  <c r="G20" i="1"/>
  <c r="G19" i="1"/>
  <c r="G18" i="1"/>
  <c r="G15" i="1"/>
  <c r="G16" i="1"/>
  <c r="G14" i="1"/>
  <c r="G13" i="1"/>
  <c r="E39" i="9"/>
  <c r="D42" i="9"/>
  <c r="E2" i="9" l="1"/>
  <c r="E22" i="1" s="1"/>
  <c r="H22" i="1" s="1"/>
  <c r="E6" i="9" l="1"/>
  <c r="E53" i="9"/>
  <c r="E23" i="1" s="1"/>
  <c r="H23" i="1" s="1"/>
  <c r="E46" i="9"/>
  <c r="E20" i="1" s="1"/>
  <c r="H20" i="1" s="1"/>
  <c r="E13" i="1"/>
  <c r="H13" i="1" s="1"/>
  <c r="B11" i="9"/>
  <c r="D11" i="9" s="1"/>
  <c r="E11" i="9" s="1"/>
  <c r="B16" i="9" s="1"/>
  <c r="E42" i="9"/>
  <c r="E25" i="1" s="1"/>
  <c r="H25" i="1" s="1"/>
  <c r="E24" i="1"/>
  <c r="H24" i="1" s="1"/>
  <c r="B35" i="9"/>
  <c r="C35" i="9"/>
  <c r="B26" i="9"/>
  <c r="D26" i="9" s="1"/>
  <c r="E18" i="1" s="1"/>
  <c r="H18" i="1" s="1"/>
  <c r="E30" i="9"/>
  <c r="E19" i="1" s="1"/>
  <c r="H19" i="1" s="1"/>
  <c r="D35" i="9"/>
  <c r="J36" i="7"/>
  <c r="C37" i="7" s="1"/>
  <c r="C35" i="7"/>
  <c r="C34" i="7"/>
  <c r="C33" i="7"/>
  <c r="C32" i="7"/>
  <c r="C31" i="7"/>
  <c r="C30" i="7"/>
  <c r="C29" i="7"/>
  <c r="L27" i="7"/>
  <c r="J14" i="7"/>
  <c r="IU14" i="1"/>
  <c r="IV14" i="1" s="1"/>
  <c r="IM14" i="1"/>
  <c r="IN14" i="1" s="1"/>
  <c r="IE14" i="1"/>
  <c r="IF14" i="1" s="1"/>
  <c r="HW14" i="1"/>
  <c r="HX14" i="1" s="1"/>
  <c r="HO14" i="1"/>
  <c r="HP14" i="1" s="1"/>
  <c r="HG14" i="1"/>
  <c r="HH14" i="1" s="1"/>
  <c r="GY14" i="1"/>
  <c r="GZ14" i="1" s="1"/>
  <c r="GQ14" i="1"/>
  <c r="GR14" i="1" s="1"/>
  <c r="GI14" i="1"/>
  <c r="GJ14" i="1" s="1"/>
  <c r="GA14" i="1"/>
  <c r="GB14" i="1" s="1"/>
  <c r="FS14" i="1"/>
  <c r="FT14" i="1" s="1"/>
  <c r="FK14" i="1"/>
  <c r="FL14" i="1" s="1"/>
  <c r="FC14" i="1"/>
  <c r="FD14" i="1" s="1"/>
  <c r="EU14" i="1"/>
  <c r="EV14" i="1" s="1"/>
  <c r="EM14" i="1"/>
  <c r="EN14" i="1" s="1"/>
  <c r="EE14" i="1"/>
  <c r="EF14" i="1" s="1"/>
  <c r="DW14" i="1"/>
  <c r="DX14" i="1" s="1"/>
  <c r="DO14" i="1"/>
  <c r="DP14" i="1" s="1"/>
  <c r="DG14" i="1"/>
  <c r="DH14" i="1" s="1"/>
  <c r="CY14" i="1"/>
  <c r="CZ14" i="1" s="1"/>
  <c r="CQ14" i="1"/>
  <c r="CR14" i="1" s="1"/>
  <c r="CI14" i="1"/>
  <c r="CJ14" i="1" s="1"/>
  <c r="CA14" i="1"/>
  <c r="CB14" i="1" s="1"/>
  <c r="BS14" i="1"/>
  <c r="BT14" i="1" s="1"/>
  <c r="BK14" i="1"/>
  <c r="BL14" i="1" s="1"/>
  <c r="BC14" i="1"/>
  <c r="BD14" i="1" s="1"/>
  <c r="AU14" i="1"/>
  <c r="AV14" i="1" s="1"/>
  <c r="AM14" i="1"/>
  <c r="AN14" i="1" s="1"/>
  <c r="AF14" i="1"/>
  <c r="G12" i="1"/>
  <c r="E49" i="9"/>
  <c r="E21" i="1" s="1"/>
  <c r="H21" i="1" s="1"/>
  <c r="B15" i="9" l="1"/>
  <c r="D15" i="9" s="1"/>
  <c r="E35" i="9"/>
  <c r="D16" i="9"/>
  <c r="E14" i="1"/>
  <c r="H14" i="1" s="1"/>
  <c r="D17" i="9" l="1"/>
  <c r="B20" i="9" s="1"/>
  <c r="B22" i="9" s="1"/>
  <c r="E16" i="1" s="1"/>
  <c r="H16" i="1" s="1"/>
  <c r="H17" i="1"/>
  <c r="E15" i="1" l="1"/>
  <c r="H15" i="1" l="1"/>
  <c r="H12" i="1" s="1"/>
  <c r="H26" i="1" s="1"/>
</calcChain>
</file>

<file path=xl/comments1.xml><?xml version="1.0" encoding="utf-8"?>
<comments xmlns="http://schemas.openxmlformats.org/spreadsheetml/2006/main">
  <authors>
    <author>adeliazevedo</author>
  </authors>
  <commentList>
    <comment ref="C23" authorId="0" shapeId="0">
      <text>
        <r>
          <rPr>
            <b/>
            <sz val="9"/>
            <color indexed="81"/>
            <rFont val="Tahoma"/>
            <family val="2"/>
          </rPr>
          <t>adeliazevedo:</t>
        </r>
        <r>
          <rPr>
            <sz val="9"/>
            <color indexed="81"/>
            <rFont val="Tahoma"/>
            <family val="2"/>
          </rPr>
          <t xml:space="preserve">
Confirmar se a descrição está correta e se o código pode ser alterado</t>
        </r>
      </text>
    </comment>
  </commentList>
</comments>
</file>

<file path=xl/comments2.xml><?xml version="1.0" encoding="utf-8"?>
<comments xmlns="http://schemas.openxmlformats.org/spreadsheetml/2006/main">
  <authors>
    <author>juscelinomariano</author>
  </authors>
  <commentList>
    <comment ref="D42" authorId="0" shapeId="0">
      <text>
        <r>
          <rPr>
            <b/>
            <sz val="9"/>
            <color indexed="81"/>
            <rFont val="Tahoma"/>
            <family val="2"/>
          </rPr>
          <t>juscelinomariano:</t>
        </r>
        <r>
          <rPr>
            <sz val="9"/>
            <color indexed="81"/>
            <rFont val="Tahoma"/>
            <family val="2"/>
          </rPr>
          <t xml:space="preserve">
MÉDIA DE 4 PEÇAS A CADA 50 METROS</t>
        </r>
      </text>
    </comment>
  </commentList>
</comments>
</file>

<file path=xl/sharedStrings.xml><?xml version="1.0" encoding="utf-8"?>
<sst xmlns="http://schemas.openxmlformats.org/spreadsheetml/2006/main" count="319" uniqueCount="145">
  <si>
    <t>PLANILHA ORÇAMENTÁRIA DE CUSTOS</t>
  </si>
  <si>
    <t>FOLHA Nº: 01</t>
  </si>
  <si>
    <t xml:space="preserve">FORMA DE EXECUÇÃO: </t>
  </si>
  <si>
    <t>(    ) DIRETA</t>
  </si>
  <si>
    <t>BDI</t>
  </si>
  <si>
    <t>ITEM</t>
  </si>
  <si>
    <t>CÓDIGO</t>
  </si>
  <si>
    <t>DESCRIÇÃO</t>
  </si>
  <si>
    <t>UNIDADE</t>
  </si>
  <si>
    <t>QUANTIDADE</t>
  </si>
  <si>
    <t>PREÇO UNITÁRIO S/ BDI</t>
  </si>
  <si>
    <t>PREÇO UNITÁRIO C/ BDI</t>
  </si>
  <si>
    <t>PREÇO TOTAL</t>
  </si>
  <si>
    <t>1.1</t>
  </si>
  <si>
    <t>1.2</t>
  </si>
  <si>
    <t>2.1</t>
  </si>
  <si>
    <t>2.2</t>
  </si>
  <si>
    <t>2.3</t>
  </si>
  <si>
    <t>1</t>
  </si>
  <si>
    <t>TOTAL</t>
  </si>
  <si>
    <t>TOTAL GERAL DA OBRA</t>
  </si>
  <si>
    <t>2</t>
  </si>
  <si>
    <t>Acórdão 2622/2013</t>
  </si>
  <si>
    <t>CONTRATO</t>
  </si>
  <si>
    <t>PREFEITURA MUNICIPAL DE LAGOA SANTA</t>
  </si>
  <si>
    <t>Empreendimento ( Nome/Apelido)</t>
  </si>
  <si>
    <t>Programa</t>
  </si>
  <si>
    <t>Município</t>
  </si>
  <si>
    <t>UF</t>
  </si>
  <si>
    <t>LAGOA SANTA</t>
  </si>
  <si>
    <t>Parâmetros para cálculo do BDI</t>
  </si>
  <si>
    <t>Itens Admissíveis</t>
  </si>
  <si>
    <t>Intervalos admissíveis sem justificativa</t>
  </si>
  <si>
    <t>Índices adotados</t>
  </si>
  <si>
    <t>Administração Central (AC)</t>
  </si>
  <si>
    <t xml:space="preserve">De </t>
  </si>
  <si>
    <t>até</t>
  </si>
  <si>
    <t>Seguro e Garantia (S+G)</t>
  </si>
  <si>
    <t>Risco (R)</t>
  </si>
  <si>
    <t>Despesas financeiras (DF)</t>
  </si>
  <si>
    <t>Lucro (L)</t>
  </si>
  <si>
    <t>Tributos (T)</t>
  </si>
  <si>
    <t>INSS desoneração (E)</t>
  </si>
  <si>
    <t>ou</t>
  </si>
  <si>
    <t>Controle</t>
  </si>
  <si>
    <t>BDI ADMISSÍVEL</t>
  </si>
  <si>
    <t>BDI NÃO ADMISSÍVEL</t>
  </si>
  <si>
    <t>BDI CALCULADO ----&gt;</t>
  </si>
  <si>
    <t>3.2</t>
  </si>
  <si>
    <t xml:space="preserve">TRA-CAM-015 </t>
  </si>
  <si>
    <t>TRANSPORTE DE MATERIAL DE QUALQUER NATUREZA EM CAMINHÃO 2 KM &lt; DMT &lt;= 5 KM(DENTRO DO PERÍMETRO URBANO)</t>
  </si>
  <si>
    <t xml:space="preserve">M3KM </t>
  </si>
  <si>
    <t>TRIBUTOS PRATICADOS NO MUNICÍPIO</t>
  </si>
  <si>
    <t>PIS/COFINS</t>
  </si>
  <si>
    <t>Nos percentuais referentes a tributos deverá ser considerado para efeito de calculo o ISS do município ou correspondente na sua inserção no Simples Nacional;</t>
  </si>
  <si>
    <t>CONTRATANTE: PREFEITURA MUNICIPAL DE LAGOA SANTA</t>
  </si>
  <si>
    <t>PRAZO DE EXECUÇÃO: 12 MESES</t>
  </si>
  <si>
    <t xml:space="preserve">M </t>
  </si>
  <si>
    <t xml:space="preserve">M2 </t>
  </si>
  <si>
    <t>2.4</t>
  </si>
  <si>
    <t>2.5</t>
  </si>
  <si>
    <t>CALCULO DO BDI -RODOVIAS , FERROVIAS E CONGENERES</t>
  </si>
  <si>
    <t>Proponente</t>
  </si>
  <si>
    <t>Gestor</t>
  </si>
  <si>
    <t xml:space="preserve">Tributos (T) </t>
  </si>
  <si>
    <t>BDI = [(1+AC+S+R+G)*(1+DF)*(1+L)/(1-(T+E))-1]</t>
  </si>
  <si>
    <t>M3</t>
  </si>
  <si>
    <t>M2</t>
  </si>
  <si>
    <t>M²</t>
  </si>
  <si>
    <t>1.3</t>
  </si>
  <si>
    <t>1.4</t>
  </si>
  <si>
    <t>2.7</t>
  </si>
  <si>
    <t>2.8</t>
  </si>
  <si>
    <t>M</t>
  </si>
  <si>
    <t>LARGURA</t>
  </si>
  <si>
    <t>COMPRIMENTO</t>
  </si>
  <si>
    <t>ÁREA</t>
  </si>
  <si>
    <t>REGULARIZAÇÃO</t>
  </si>
  <si>
    <t>ALTURA</t>
  </si>
  <si>
    <t>%</t>
  </si>
  <si>
    <t>CONCRETAGEM</t>
  </si>
  <si>
    <t>ESPESSURA</t>
  </si>
  <si>
    <t>VOLUME</t>
  </si>
  <si>
    <t>PASSEIOS</t>
  </si>
  <si>
    <t>LASTRO</t>
  </si>
  <si>
    <t>PISO PODOTÁTIL</t>
  </si>
  <si>
    <t>DIRECIONAL</t>
  </si>
  <si>
    <t>ALERTA</t>
  </si>
  <si>
    <t xml:space="preserve">COMPRIMENTO </t>
  </si>
  <si>
    <t xml:space="preserve">DEMOLIÇÕES </t>
  </si>
  <si>
    <t>REMOÇÃO DE MEIO FIO</t>
  </si>
  <si>
    <t xml:space="preserve">CARGA DE MATERIAL </t>
  </si>
  <si>
    <t>DEMOLIÇÃO DE PASSEIO</t>
  </si>
  <si>
    <t>MEIO FIO</t>
  </si>
  <si>
    <t>PASSEIO</t>
  </si>
  <si>
    <t>TRANSPORTE DE MATERIAL</t>
  </si>
  <si>
    <t>DMT</t>
  </si>
  <si>
    <t>TOTAL (M3XKM)</t>
  </si>
  <si>
    <t>M3XKM</t>
  </si>
  <si>
    <t>TIPO A</t>
  </si>
  <si>
    <t>LOCAL:  DIVERSOS</t>
  </si>
  <si>
    <t>PADRAO SUDECAP</t>
  </si>
  <si>
    <t>SARJETA PADRAO SUDECAP TIPO A ( 50 X 10 )</t>
  </si>
  <si>
    <t>19.30.04</t>
  </si>
  <si>
    <t>SOLO EM AREA DE PASSEIO</t>
  </si>
  <si>
    <t>ESP</t>
  </si>
  <si>
    <t>DIÓRGENES DE SOUZA BARBOSA</t>
  </si>
  <si>
    <t>DIRETOR DE OBRAS</t>
  </si>
  <si>
    <t>Empolamento</t>
  </si>
  <si>
    <t>Volume total</t>
  </si>
  <si>
    <t>MEIO FIO PADRÃO SUDECAP</t>
  </si>
  <si>
    <t>Volume</t>
  </si>
  <si>
    <t>ED-48486</t>
  </si>
  <si>
    <t>ED-48472</t>
  </si>
  <si>
    <t>ED-51123</t>
  </si>
  <si>
    <t>15.63.01</t>
  </si>
  <si>
    <t>LANÇAMENTO ESPALHAMENTO E COMPACTAÇÃO DE SOLOS EM ÁREA DE PASSEIOS</t>
  </si>
  <si>
    <t>ED-50587</t>
  </si>
  <si>
    <t>PISO PODOTÁTIL DE CONCRETO, DIRECIONAL, APLICADO EM PISO (40X40CM) COM JUNTA SECA, COR VERMELHO/AMARELO, ASSENTAMENTO COM ARGAMASSA INDUSTRIALIZADA, INCLUSIVE FORNECIMENTO E INSTALAÇÃO</t>
  </si>
  <si>
    <t>ED-50586</t>
  </si>
  <si>
    <t>PISO PODOTÁTIL DE CONCRETO, ALERTA, APLICADO EM PISO (40X40CM) COM JUNTA SECA, COR VERMELHO/AMARELO, ASSENTAMENTO COM ARGAMASSA INDUSTRIALIZADA, INCLUSIVE FORNECIMENTO E INSTALAÇÃO</t>
  </si>
  <si>
    <t>02.28.04</t>
  </si>
  <si>
    <t>02.27.02</t>
  </si>
  <si>
    <t>CARGA DE MATERIAL DEMOLIDO SOBRE CAMINHAO MECANICA</t>
  </si>
  <si>
    <t>ED-51140</t>
  </si>
  <si>
    <t>GUIA DE MEIO-FIO, EM CONCRETO COM FCK 20MPA, PRÉ-MOLDADA, MFC-03 PADRÃO DER-MG, DIMENSÕES (12X18X45)CM,EXCLUSIVE SARJETA, INCLUSIVE ESCAVAÇÃO, APILOAMENTO E TRANSPORTE COM RETIRADA DO MATERIAL ESCAVADO (EM CAÇAMBA)</t>
  </si>
  <si>
    <t>REMOÇÃO MANUAL DE GUIA DE MEIO-FIO PRÉ-MOLDADA EM CONCRETO, COM REAPROVEITAMENTO, INCLUSIVE AFASTAMENTO E EMPILHAMENTO, EXCLUSIVE TRANSPORTE E RETIRADA DO MATERIAL REMOVIDO NÃO REAPROVEITÁVEL</t>
  </si>
  <si>
    <t>TRANSPORTE DE MATERIAL DEMOLIDO EM CAMINHAO DMT &gt; 5KM</t>
  </si>
  <si>
    <t>DEMOLIÇÃO MECANIZADA DE LAJE DE CONCRETO ARMADO, COM ESPESSURA DE ATÉ 15CM, , COM EQUIPAMENTO PNEUMÁTICO, INCLUSIVE AFASTAMENTO E EMPILHAMENTO, EXCLUSIVE TRANSPORTE E RETIRADA DO MATERIAL DEMOLIDO</t>
  </si>
  <si>
    <t>REGULARIZAÇÃO MANUAL E COMPACTAÇÃO MECANIZADA DE TERRENO COM PLACA VIBRATÓRIA, EXCLUSIVE DESMATAMENTO, DESTOCAMENTO, LIMPEZA/ROÇADA DO TERRENO</t>
  </si>
  <si>
    <t>LASTRO COM MATERIAL GRANULAR, APLICAÇÃO EM PISOS OU LAJES SOBRE SOLOS, ESPESSURA DE *5 CM*. AF_08/2017</t>
  </si>
  <si>
    <t>SARJETA PADRAO SUDECAP TIPO A ( 50 X 10 )CM</t>
  </si>
  <si>
    <t>15.35.04</t>
  </si>
  <si>
    <t>PASSEIO / PISO DE CONCRETO USINADO ARMADO, 20MPA, H=8CM, JUNTA SERRADA A CADA 3M</t>
  </si>
  <si>
    <t>2.6</t>
  </si>
  <si>
    <t>MEDIA POR M²</t>
  </si>
  <si>
    <t>OBRA: CONTRATAÇÃO DE EMPRESA ESPECIALIZADA NA PRESTAÇÃO DE SERVIÇOS PARA EXECUÇÃO DE SARJETA DE CONCRETO USINADO E EXECUÇÃO DE PASSEIOS, PISO PODOTÁTIL GUIA /ALERTA E MEIO-FIO</t>
  </si>
  <si>
    <t xml:space="preserve">M³ x KM </t>
  </si>
  <si>
    <t>M³</t>
  </si>
  <si>
    <t>OBRA: CONTRATAÇÃO DE EMPRESA ESPECIALIZADA NA PRESTAÇÃO DE SERVIÇOS PARA EXECUÇÃO DE SARJETA DE CONCRETO USINADO, PASSEIO, PISO PODOTÁTIL (GUIA/ALERTA) E MEIO-FIO</t>
  </si>
  <si>
    <t>( x )INDIRETA</t>
  </si>
  <si>
    <t>ISSQN</t>
  </si>
  <si>
    <t>Lagoa Santa, 20 de setembro de 2023.</t>
  </si>
  <si>
    <t>REGIÃO/MÊS DE REFERÊNCIA: SINAPI 07/2023, SUDECAP 05/2023, SETOP 04/2023 - Região Central</t>
  </si>
  <si>
    <t>DATA: 20/09/2023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</si>
</sst>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4" formatCode="_-&quot;R$&quot;* #,##0.00_-;\-&quot;R$&quot;* #,##0.00_-;_-&quot;R$&quot;* &quot;-&quot;??_-;_-@_-"/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d/m/yyyy"/>
    <numFmt numFmtId="166" formatCode="_(* #,##0.00_);_(* \(#,##0.00\);_(* \-??_);_(@_)"/>
    <numFmt numFmtId="167" formatCode="0.00_ ;[Red]\-0.00\ "/>
    <numFmt numFmtId="168" formatCode="_(* #,##0.00_);_(* \(#,##0.00\);_(* &quot;-&quot;??_);_(@_)"/>
    <numFmt numFmtId="169" formatCode="#."/>
    <numFmt numFmtId="170" formatCode="_(&quot;R$ &quot;* #,##0.00_);_(&quot;R$ &quot;* \(#,##0.00\);_(&quot;R$ &quot;* &quot;-&quot;??_);_(@_)"/>
    <numFmt numFmtId="171" formatCode="_(&quot;R$&quot;* #,##0.00_);_(&quot;R$&quot;* \(#,##0.00\);_(&quot;R$&quot;* &quot;-&quot;??_);_(@_)"/>
  </numFmts>
  <fonts count="73">
    <font>
      <sz val="10"/>
      <name val="Arial"/>
      <charset val="1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Arial"/>
      <family val="2"/>
      <charset val="1"/>
    </font>
    <font>
      <b/>
      <sz val="14"/>
      <color indexed="9"/>
      <name val="Arial"/>
      <family val="2"/>
      <charset val="1"/>
    </font>
    <font>
      <b/>
      <sz val="10"/>
      <color indexed="8"/>
      <name val="Arial"/>
      <family val="2"/>
      <charset val="1"/>
    </font>
    <font>
      <sz val="11"/>
      <name val="Calibri"/>
      <family val="2"/>
      <charset val="1"/>
    </font>
    <font>
      <sz val="10"/>
      <name val="Calibri"/>
      <family val="2"/>
      <charset val="1"/>
    </font>
    <font>
      <b/>
      <sz val="10"/>
      <name val="Calibri"/>
      <family val="2"/>
      <charset val="1"/>
    </font>
    <font>
      <sz val="11"/>
      <color indexed="8"/>
      <name val="Arial"/>
      <family val="2"/>
      <charset val="1"/>
    </font>
    <font>
      <sz val="10"/>
      <color indexed="9"/>
      <name val="Arial"/>
      <family val="2"/>
    </font>
    <font>
      <sz val="10"/>
      <name val="Arial"/>
      <family val="2"/>
    </font>
    <font>
      <sz val="10"/>
      <name val="Calibri"/>
      <family val="2"/>
    </font>
    <font>
      <sz val="11"/>
      <color indexed="8"/>
      <name val="Calibri"/>
      <family val="2"/>
    </font>
    <font>
      <sz val="8"/>
      <name val="Arial"/>
      <family val="2"/>
    </font>
    <font>
      <b/>
      <sz val="11"/>
      <color indexed="8"/>
      <name val="Calibri"/>
      <family val="2"/>
      <charset val="1"/>
    </font>
    <font>
      <b/>
      <sz val="12"/>
      <color indexed="8"/>
      <name val="Calibri"/>
      <family val="2"/>
      <charset val="1"/>
    </font>
    <font>
      <b/>
      <sz val="1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sz val="9"/>
      <color indexed="10"/>
      <name val="Geneva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"/>
      <color indexed="16"/>
      <name val="Courier"/>
      <family val="3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"/>
      <color indexed="18"/>
      <name val="Courier"/>
      <family val="3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62"/>
      <name val="Calibri"/>
      <family val="2"/>
    </font>
    <font>
      <b/>
      <sz val="1"/>
      <color indexed="16"/>
      <name val="Courier"/>
      <family val="3"/>
    </font>
    <font>
      <b/>
      <sz val="11"/>
      <color indexed="8"/>
      <name val="Calibri"/>
      <family val="2"/>
    </font>
    <font>
      <sz val="11"/>
      <color indexed="22"/>
      <name val="Calibri"/>
      <family val="2"/>
    </font>
    <font>
      <b/>
      <sz val="14"/>
      <name val="Arial"/>
      <family val="2"/>
    </font>
    <font>
      <b/>
      <sz val="9"/>
      <color indexed="9"/>
      <name val="Arial"/>
      <family val="2"/>
    </font>
    <font>
      <sz val="10"/>
      <name val="Arial"/>
      <family val="2"/>
    </font>
    <font>
      <sz val="11"/>
      <name val="Calibri"/>
      <family val="2"/>
    </font>
    <font>
      <sz val="11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  <charset val="1"/>
    </font>
    <font>
      <sz val="10"/>
      <color indexed="8"/>
      <name val="Arial"/>
      <family val="2"/>
    </font>
    <font>
      <b/>
      <sz val="12"/>
      <color indexed="8"/>
      <name val="Arial"/>
      <family val="2"/>
      <charset val="1"/>
    </font>
    <font>
      <sz val="10"/>
      <name val="Arial"/>
      <family val="2"/>
    </font>
    <font>
      <sz val="11"/>
      <color rgb="FFFFFFFF"/>
      <name val="Calibri"/>
      <family val="2"/>
      <charset val="1"/>
    </font>
    <font>
      <sz val="11"/>
      <color theme="1"/>
      <name val="Calibri"/>
      <family val="2"/>
      <scheme val="minor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charset val="1"/>
    </font>
  </fonts>
  <fills count="6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49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49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2"/>
        <bgColor indexed="12"/>
      </patternFill>
    </fill>
    <fill>
      <patternFill patternType="solid">
        <fgColor indexed="43"/>
        <bgColor indexed="26"/>
      </patternFill>
    </fill>
    <fill>
      <patternFill patternType="solid">
        <fgColor rgb="FFFF6600"/>
        <bgColor rgb="FFFF9900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49"/>
      </patternFill>
    </fill>
    <fill>
      <patternFill patternType="solid">
        <fgColor rgb="FFFFFF00"/>
        <bgColor indexed="64"/>
      </patternFill>
    </fill>
  </fills>
  <borders count="8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8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08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5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1" fillId="3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2" fillId="4" borderId="0" applyNumberFormat="0" applyBorder="0" applyAlignment="0" applyProtection="0"/>
    <xf numFmtId="0" fontId="23" fillId="20" borderId="1" applyNumberFormat="0" applyAlignment="0" applyProtection="0"/>
    <xf numFmtId="0" fontId="23" fillId="20" borderId="1" applyNumberFormat="0" applyAlignment="0" applyProtection="0"/>
    <xf numFmtId="0" fontId="23" fillId="20" borderId="1" applyNumberFormat="0" applyAlignment="0" applyProtection="0"/>
    <xf numFmtId="0" fontId="23" fillId="20" borderId="1" applyNumberFormat="0" applyAlignment="0" applyProtection="0"/>
    <xf numFmtId="0" fontId="23" fillId="20" borderId="1" applyNumberFormat="0" applyAlignment="0" applyProtection="0"/>
    <xf numFmtId="0" fontId="24" fillId="0" borderId="0"/>
    <xf numFmtId="0" fontId="24" fillId="0" borderId="0"/>
    <xf numFmtId="0" fontId="24" fillId="0" borderId="0"/>
    <xf numFmtId="0" fontId="25" fillId="21" borderId="2" applyNumberFormat="0" applyAlignment="0" applyProtection="0"/>
    <xf numFmtId="0" fontId="25" fillId="21" borderId="2" applyNumberFormat="0" applyAlignment="0" applyProtection="0"/>
    <xf numFmtId="0" fontId="25" fillId="21" borderId="2" applyNumberFormat="0" applyAlignment="0" applyProtection="0"/>
    <xf numFmtId="0" fontId="25" fillId="21" borderId="2" applyNumberFormat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6" fillId="0" borderId="3" applyNumberFormat="0" applyFill="0" applyAlignment="0" applyProtection="0"/>
    <xf numFmtId="0" fontId="25" fillId="21" borderId="2" applyNumberFormat="0" applyAlignment="0" applyProtection="0"/>
    <xf numFmtId="169" fontId="27" fillId="0" borderId="0">
      <protection locked="0"/>
    </xf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0" fillId="19" borderId="0" applyNumberFormat="0" applyBorder="0" applyAlignment="0" applyProtection="0"/>
    <xf numFmtId="0" fontId="28" fillId="7" borderId="1" applyNumberFormat="0" applyAlignment="0" applyProtection="0"/>
    <xf numFmtId="0" fontId="28" fillId="7" borderId="1" applyNumberFormat="0" applyAlignment="0" applyProtection="0"/>
    <xf numFmtId="0" fontId="28" fillId="7" borderId="1" applyNumberFormat="0" applyAlignment="0" applyProtection="0"/>
    <xf numFmtId="0" fontId="28" fillId="7" borderId="1" applyNumberFormat="0" applyAlignment="0" applyProtection="0"/>
    <xf numFmtId="0" fontId="13" fillId="0" borderId="0"/>
    <xf numFmtId="0" fontId="13" fillId="0" borderId="0"/>
    <xf numFmtId="0" fontId="55" fillId="32" borderId="0" applyBorder="0" applyProtection="0"/>
    <xf numFmtId="169" fontId="27" fillId="0" borderId="0">
      <protection locked="0"/>
    </xf>
    <xf numFmtId="0" fontId="22" fillId="4" borderId="0" applyNumberFormat="0" applyBorder="0" applyAlignment="0" applyProtection="0"/>
    <xf numFmtId="0" fontId="30" fillId="0" borderId="4" applyNumberFormat="0" applyFill="0" applyAlignment="0" applyProtection="0"/>
    <xf numFmtId="0" fontId="31" fillId="0" borderId="5" applyNumberFormat="0" applyFill="0" applyAlignment="0" applyProtection="0"/>
    <xf numFmtId="0" fontId="32" fillId="0" borderId="6" applyNumberFormat="0" applyFill="0" applyAlignment="0" applyProtection="0"/>
    <xf numFmtId="0" fontId="32" fillId="0" borderId="0" applyNumberFormat="0" applyFill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1" fillId="3" borderId="0" applyNumberFormat="0" applyBorder="0" applyAlignment="0" applyProtection="0"/>
    <xf numFmtId="0" fontId="28" fillId="7" borderId="1" applyNumberFormat="0" applyAlignment="0" applyProtection="0"/>
    <xf numFmtId="0" fontId="26" fillId="0" borderId="3" applyNumberFormat="0" applyFill="0" applyAlignment="0" applyProtection="0"/>
    <xf numFmtId="170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64" fontId="11" fillId="0" borderId="0" applyFill="0" applyBorder="0" applyAlignment="0" applyProtection="0"/>
    <xf numFmtId="171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0" fontId="13" fillId="0" borderId="0" applyFont="0" applyFill="0" applyBorder="0" applyAlignment="0" applyProtection="0"/>
    <xf numFmtId="170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0" fontId="11" fillId="0" borderId="0" applyFont="0" applyFill="0" applyBorder="0" applyAlignment="0" applyProtection="0"/>
    <xf numFmtId="170" fontId="13" fillId="0" borderId="0" applyFont="0" applyFill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33" fillId="22" borderId="0" applyNumberFormat="0" applyBorder="0" applyAlignment="0" applyProtection="0"/>
    <xf numFmtId="0" fontId="56" fillId="0" borderId="0"/>
    <xf numFmtId="0" fontId="11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3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44" fillId="0" borderId="0"/>
    <xf numFmtId="0" fontId="13" fillId="23" borderId="7" applyNumberFormat="0" applyFont="0" applyAlignment="0" applyProtection="0"/>
    <xf numFmtId="0" fontId="13" fillId="23" borderId="7" applyNumberFormat="0" applyFont="0" applyAlignment="0" applyProtection="0"/>
    <xf numFmtId="0" fontId="13" fillId="23" borderId="7" applyNumberFormat="0" applyFont="0" applyAlignment="0" applyProtection="0"/>
    <xf numFmtId="0" fontId="13" fillId="23" borderId="7" applyNumberFormat="0" applyFont="0" applyAlignment="0" applyProtection="0"/>
    <xf numFmtId="0" fontId="13" fillId="23" borderId="7" applyNumberFormat="0" applyFont="0" applyAlignment="0" applyProtection="0"/>
    <xf numFmtId="0" fontId="34" fillId="20" borderId="8" applyNumberFormat="0" applyAlignment="0" applyProtection="0"/>
    <xf numFmtId="169" fontId="27" fillId="0" borderId="0">
      <protection locked="0"/>
    </xf>
    <xf numFmtId="169" fontId="27" fillId="0" borderId="0">
      <protection locked="0"/>
    </xf>
    <xf numFmtId="9" fontId="49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4" fillId="20" borderId="8" applyNumberFormat="0" applyAlignment="0" applyProtection="0"/>
    <xf numFmtId="0" fontId="34" fillId="20" borderId="8" applyNumberFormat="0" applyAlignment="0" applyProtection="0"/>
    <xf numFmtId="0" fontId="34" fillId="20" borderId="8" applyNumberFormat="0" applyAlignment="0" applyProtection="0"/>
    <xf numFmtId="0" fontId="34" fillId="20" borderId="8" applyNumberFormat="0" applyAlignment="0" applyProtection="0"/>
    <xf numFmtId="169" fontId="35" fillId="0" borderId="0">
      <protection locked="0"/>
    </xf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6" fontId="11" fillId="0" borderId="0" applyFill="0" applyBorder="0" applyAlignment="0" applyProtection="0"/>
    <xf numFmtId="168" fontId="11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168" fontId="13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8" fillId="0" borderId="9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0" fillId="0" borderId="4" applyNumberFormat="0" applyFill="0" applyAlignment="0" applyProtection="0"/>
    <xf numFmtId="0" fontId="31" fillId="0" borderId="5" applyNumberFormat="0" applyFill="0" applyAlignment="0" applyProtection="0"/>
    <xf numFmtId="0" fontId="31" fillId="0" borderId="5" applyNumberFormat="0" applyFill="0" applyAlignment="0" applyProtection="0"/>
    <xf numFmtId="0" fontId="31" fillId="0" borderId="5" applyNumberFormat="0" applyFill="0" applyAlignment="0" applyProtection="0"/>
    <xf numFmtId="0" fontId="31" fillId="0" borderId="5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6" applyNumberFormat="0" applyFill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169" fontId="39" fillId="0" borderId="0">
      <protection locked="0"/>
    </xf>
    <xf numFmtId="169" fontId="39" fillId="0" borderId="0">
      <protection locked="0"/>
    </xf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43" fontId="49" fillId="0" borderId="0" applyFont="0" applyFill="0" applyBorder="0" applyAlignment="0" applyProtection="0"/>
    <xf numFmtId="168" fontId="11" fillId="0" borderId="0" applyFont="0" applyFill="0" applyBorder="0" applyAlignment="0" applyProtection="0"/>
    <xf numFmtId="43" fontId="1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6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8" fillId="0" borderId="67" applyNumberFormat="0" applyFill="0" applyAlignment="0" applyProtection="0"/>
    <xf numFmtId="0" fontId="59" fillId="0" borderId="68" applyNumberFormat="0" applyFill="0" applyAlignment="0" applyProtection="0"/>
    <xf numFmtId="0" fontId="60" fillId="0" borderId="69" applyNumberFormat="0" applyFill="0" applyAlignment="0" applyProtection="0"/>
    <xf numFmtId="0" fontId="60" fillId="0" borderId="0" applyNumberFormat="0" applyFill="0" applyBorder="0" applyAlignment="0" applyProtection="0"/>
    <xf numFmtId="0" fontId="61" fillId="34" borderId="0" applyNumberFormat="0" applyBorder="0" applyAlignment="0" applyProtection="0"/>
    <xf numFmtId="0" fontId="62" fillId="35" borderId="0" applyNumberFormat="0" applyBorder="0" applyAlignment="0" applyProtection="0"/>
    <xf numFmtId="0" fontId="63" fillId="36" borderId="0" applyNumberFormat="0" applyBorder="0" applyAlignment="0" applyProtection="0"/>
    <xf numFmtId="0" fontId="64" fillId="37" borderId="70" applyNumberFormat="0" applyAlignment="0" applyProtection="0"/>
    <xf numFmtId="0" fontId="65" fillId="38" borderId="71" applyNumberFormat="0" applyAlignment="0" applyProtection="0"/>
    <xf numFmtId="0" fontId="66" fillId="38" borderId="70" applyNumberFormat="0" applyAlignment="0" applyProtection="0"/>
    <xf numFmtId="0" fontId="67" fillId="0" borderId="72" applyNumberFormat="0" applyFill="0" applyAlignment="0" applyProtection="0"/>
    <xf numFmtId="0" fontId="68" fillId="39" borderId="73" applyNumberFormat="0" applyAlignment="0" applyProtection="0"/>
    <xf numFmtId="0" fontId="69" fillId="0" borderId="0" applyNumberFormat="0" applyFill="0" applyBorder="0" applyAlignment="0" applyProtection="0"/>
    <xf numFmtId="0" fontId="54" fillId="40" borderId="74" applyNumberFormat="0" applyFont="0" applyAlignment="0" applyProtection="0"/>
    <xf numFmtId="0" fontId="70" fillId="0" borderId="0" applyNumberFormat="0" applyFill="0" applyBorder="0" applyAlignment="0" applyProtection="0"/>
    <xf numFmtId="0" fontId="71" fillId="41" borderId="0" applyNumberFormat="0" applyBorder="0" applyAlignment="0" applyProtection="0"/>
    <xf numFmtId="0" fontId="56" fillId="42" borderId="0" applyNumberFormat="0" applyBorder="0" applyAlignment="0" applyProtection="0"/>
    <xf numFmtId="0" fontId="56" fillId="43" borderId="0" applyNumberFormat="0" applyBorder="0" applyAlignment="0" applyProtection="0"/>
    <xf numFmtId="0" fontId="71" fillId="44" borderId="0" applyNumberFormat="0" applyBorder="0" applyAlignment="0" applyProtection="0"/>
    <xf numFmtId="0" fontId="71" fillId="45" borderId="0" applyNumberFormat="0" applyBorder="0" applyAlignment="0" applyProtection="0"/>
    <xf numFmtId="0" fontId="56" fillId="46" borderId="0" applyNumberFormat="0" applyBorder="0" applyAlignment="0" applyProtection="0"/>
    <xf numFmtId="0" fontId="56" fillId="47" borderId="0" applyNumberFormat="0" applyBorder="0" applyAlignment="0" applyProtection="0"/>
    <xf numFmtId="0" fontId="71" fillId="48" borderId="0" applyNumberFormat="0" applyBorder="0" applyAlignment="0" applyProtection="0"/>
    <xf numFmtId="0" fontId="71" fillId="49" borderId="0" applyNumberFormat="0" applyBorder="0" applyAlignment="0" applyProtection="0"/>
    <xf numFmtId="0" fontId="56" fillId="50" borderId="0" applyNumberFormat="0" applyBorder="0" applyAlignment="0" applyProtection="0"/>
    <xf numFmtId="0" fontId="56" fillId="51" borderId="0" applyNumberFormat="0" applyBorder="0" applyAlignment="0" applyProtection="0"/>
    <xf numFmtId="0" fontId="71" fillId="52" borderId="0" applyNumberFormat="0" applyBorder="0" applyAlignment="0" applyProtection="0"/>
    <xf numFmtId="0" fontId="71" fillId="53" borderId="0" applyNumberFormat="0" applyBorder="0" applyAlignment="0" applyProtection="0"/>
    <xf numFmtId="0" fontId="56" fillId="54" borderId="0" applyNumberFormat="0" applyBorder="0" applyAlignment="0" applyProtection="0"/>
    <xf numFmtId="0" fontId="56" fillId="55" borderId="0" applyNumberFormat="0" applyBorder="0" applyAlignment="0" applyProtection="0"/>
    <xf numFmtId="0" fontId="71" fillId="56" borderId="0" applyNumberFormat="0" applyBorder="0" applyAlignment="0" applyProtection="0"/>
    <xf numFmtId="0" fontId="71" fillId="57" borderId="0" applyNumberFormat="0" applyBorder="0" applyAlignment="0" applyProtection="0"/>
    <xf numFmtId="0" fontId="56" fillId="58" borderId="0" applyNumberFormat="0" applyBorder="0" applyAlignment="0" applyProtection="0"/>
    <xf numFmtId="0" fontId="56" fillId="59" borderId="0" applyNumberFormat="0" applyBorder="0" applyAlignment="0" applyProtection="0"/>
    <xf numFmtId="0" fontId="71" fillId="60" borderId="0" applyNumberFormat="0" applyBorder="0" applyAlignment="0" applyProtection="0"/>
    <xf numFmtId="0" fontId="71" fillId="61" borderId="0" applyNumberFormat="0" applyBorder="0" applyAlignment="0" applyProtection="0"/>
    <xf numFmtId="0" fontId="56" fillId="62" borderId="0" applyNumberFormat="0" applyBorder="0" applyAlignment="0" applyProtection="0"/>
    <xf numFmtId="0" fontId="56" fillId="63" borderId="0" applyNumberFormat="0" applyBorder="0" applyAlignment="0" applyProtection="0"/>
    <xf numFmtId="0" fontId="71" fillId="64" borderId="0" applyNumberFormat="0" applyBorder="0" applyAlignment="0" applyProtection="0"/>
    <xf numFmtId="0" fontId="54" fillId="0" borderId="0" applyNumberFormat="0" applyFill="0" applyBorder="0" applyAlignment="0" applyProtection="0"/>
    <xf numFmtId="44" fontId="72" fillId="0" borderId="0" applyFont="0" applyFill="0" applyBorder="0" applyAlignment="0" applyProtection="0"/>
  </cellStyleXfs>
  <cellXfs count="271">
    <xf numFmtId="0" fontId="0" fillId="0" borderId="0" xfId="0"/>
    <xf numFmtId="0" fontId="3" fillId="0" borderId="0" xfId="0" applyFont="1"/>
    <xf numFmtId="4" fontId="3" fillId="0" borderId="0" xfId="0" applyNumberFormat="1" applyFont="1"/>
    <xf numFmtId="4" fontId="0" fillId="0" borderId="0" xfId="0" applyNumberFormat="1"/>
    <xf numFmtId="0" fontId="3" fillId="0" borderId="0" xfId="0" applyFont="1" applyBorder="1"/>
    <xf numFmtId="0" fontId="12" fillId="0" borderId="13" xfId="0" applyNumberFormat="1" applyFont="1" applyFill="1" applyBorder="1" applyAlignment="1">
      <alignment horizontal="center" vertical="center" wrapText="1"/>
    </xf>
    <xf numFmtId="0" fontId="12" fillId="0" borderId="14" xfId="181" applyFont="1" applyFill="1" applyBorder="1" applyAlignment="1">
      <alignment horizontal="center" vertical="center" wrapText="1"/>
    </xf>
    <xf numFmtId="0" fontId="12" fillId="0" borderId="14" xfId="181" applyFont="1" applyFill="1" applyBorder="1" applyAlignment="1">
      <alignment horizontal="left" vertical="center" wrapText="1"/>
    </xf>
    <xf numFmtId="167" fontId="12" fillId="0" borderId="14" xfId="181" applyNumberFormat="1" applyFont="1" applyFill="1" applyBorder="1" applyAlignment="1">
      <alignment horizontal="center" vertical="center" wrapText="1"/>
    </xf>
    <xf numFmtId="4" fontId="12" fillId="0" borderId="14" xfId="224" applyNumberFormat="1" applyFont="1" applyFill="1" applyBorder="1" applyAlignment="1">
      <alignment horizontal="right" vertical="center"/>
    </xf>
    <xf numFmtId="0" fontId="12" fillId="0" borderId="0" xfId="0" applyNumberFormat="1" applyFont="1" applyFill="1" applyBorder="1" applyAlignment="1">
      <alignment horizontal="center" vertical="center" wrapText="1"/>
    </xf>
    <xf numFmtId="0" fontId="12" fillId="0" borderId="0" xfId="181" applyFont="1" applyFill="1" applyBorder="1" applyAlignment="1">
      <alignment horizontal="center" vertical="center" wrapText="1"/>
    </xf>
    <xf numFmtId="0" fontId="12" fillId="0" borderId="0" xfId="181" applyFont="1" applyFill="1" applyBorder="1" applyAlignment="1">
      <alignment horizontal="left" vertical="center" wrapText="1"/>
    </xf>
    <xf numFmtId="167" fontId="12" fillId="0" borderId="0" xfId="181" applyNumberFormat="1" applyFont="1" applyFill="1" applyBorder="1" applyAlignment="1">
      <alignment horizontal="center" vertical="center" wrapText="1"/>
    </xf>
    <xf numFmtId="4" fontId="12" fillId="0" borderId="0" xfId="224" applyNumberFormat="1" applyFont="1" applyFill="1" applyBorder="1" applyAlignment="1">
      <alignment horizontal="right" vertical="center"/>
    </xf>
    <xf numFmtId="4" fontId="3" fillId="0" borderId="0" xfId="0" applyNumberFormat="1" applyFont="1" applyBorder="1"/>
    <xf numFmtId="0" fontId="5" fillId="0" borderId="13" xfId="0" applyFont="1" applyBorder="1" applyAlignment="1">
      <alignment horizontal="center" vertical="center"/>
    </xf>
    <xf numFmtId="4" fontId="0" fillId="0" borderId="0" xfId="0" applyNumberFormat="1" applyBorder="1"/>
    <xf numFmtId="0" fontId="11" fillId="25" borderId="13" xfId="181" applyFill="1" applyBorder="1" applyAlignment="1">
      <alignment horizontal="right" vertical="center"/>
    </xf>
    <xf numFmtId="0" fontId="11" fillId="25" borderId="17" xfId="181" applyFill="1" applyBorder="1" applyAlignment="1">
      <alignment horizontal="right" vertical="center"/>
    </xf>
    <xf numFmtId="0" fontId="11" fillId="0" borderId="0" xfId="181" applyBorder="1"/>
    <xf numFmtId="0" fontId="11" fillId="0" borderId="12" xfId="181" applyBorder="1"/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150" applyFont="1" applyFill="1" applyBorder="1" applyAlignment="1" applyProtection="1">
      <alignment horizontal="center" vertical="center"/>
    </xf>
    <xf numFmtId="0" fontId="8" fillId="0" borderId="0" xfId="150" applyFont="1" applyFill="1" applyBorder="1" applyAlignment="1" applyProtection="1">
      <alignment vertical="center" wrapText="1"/>
    </xf>
    <xf numFmtId="0" fontId="8" fillId="0" borderId="0" xfId="0" applyFont="1" applyFill="1" applyBorder="1" applyAlignment="1">
      <alignment vertical="center" wrapText="1"/>
    </xf>
    <xf numFmtId="4" fontId="7" fillId="0" borderId="0" xfId="0" applyNumberFormat="1" applyFont="1" applyFill="1" applyBorder="1" applyAlignment="1" applyProtection="1">
      <alignment horizontal="right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0" fontId="3" fillId="0" borderId="0" xfId="0" applyFont="1" applyFill="1"/>
    <xf numFmtId="0" fontId="3" fillId="0" borderId="0" xfId="0" applyFont="1" applyFill="1" applyBorder="1"/>
    <xf numFmtId="4" fontId="25" fillId="26" borderId="15" xfId="0" applyNumberFormat="1" applyFont="1" applyFill="1" applyBorder="1" applyAlignment="1">
      <alignment horizontal="right" vertical="center" wrapText="1"/>
    </xf>
    <xf numFmtId="4" fontId="41" fillId="0" borderId="0" xfId="0" applyNumberFormat="1" applyFont="1" applyFill="1" applyBorder="1" applyAlignment="1">
      <alignment horizontal="right" vertical="center" wrapText="1"/>
    </xf>
    <xf numFmtId="0" fontId="11" fillId="0" borderId="0" xfId="181"/>
    <xf numFmtId="0" fontId="11" fillId="0" borderId="11" xfId="181" applyBorder="1"/>
    <xf numFmtId="0" fontId="10" fillId="0" borderId="0" xfId="181" applyFont="1"/>
    <xf numFmtId="0" fontId="18" fillId="0" borderId="18" xfId="181" applyFont="1" applyFill="1" applyBorder="1" applyAlignment="1" applyProtection="1">
      <alignment horizontal="left" vertical="center"/>
    </xf>
    <xf numFmtId="0" fontId="19" fillId="0" borderId="11" xfId="181" applyFont="1" applyBorder="1" applyAlignment="1" applyProtection="1">
      <alignment horizontal="left" vertical="center"/>
    </xf>
    <xf numFmtId="0" fontId="19" fillId="0" borderId="0" xfId="181" applyFont="1" applyBorder="1" applyAlignment="1" applyProtection="1">
      <alignment horizontal="left" vertical="center"/>
    </xf>
    <xf numFmtId="0" fontId="19" fillId="0" borderId="12" xfId="181" applyFont="1" applyBorder="1" applyAlignment="1" applyProtection="1">
      <alignment vertical="center"/>
    </xf>
    <xf numFmtId="0" fontId="18" fillId="25" borderId="19" xfId="181" applyFont="1" applyFill="1" applyBorder="1" applyAlignment="1" applyProtection="1">
      <alignment vertical="center"/>
      <protection locked="0"/>
    </xf>
    <xf numFmtId="0" fontId="18" fillId="25" borderId="20" xfId="181" applyFont="1" applyFill="1" applyBorder="1" applyAlignment="1" applyProtection="1">
      <alignment vertical="center"/>
      <protection locked="0"/>
    </xf>
    <xf numFmtId="0" fontId="19" fillId="0" borderId="0" xfId="181" applyFont="1" applyBorder="1" applyAlignment="1" applyProtection="1">
      <alignment vertical="center"/>
    </xf>
    <xf numFmtId="0" fontId="19" fillId="0" borderId="11" xfId="181" applyFont="1" applyBorder="1" applyAlignment="1" applyProtection="1">
      <alignment vertical="center"/>
    </xf>
    <xf numFmtId="0" fontId="19" fillId="25" borderId="21" xfId="181" applyFont="1" applyFill="1" applyBorder="1" applyAlignment="1" applyProtection="1">
      <alignment vertical="center"/>
      <protection locked="0"/>
    </xf>
    <xf numFmtId="0" fontId="19" fillId="25" borderId="19" xfId="181" applyFont="1" applyFill="1" applyBorder="1" applyAlignment="1" applyProtection="1">
      <alignment vertical="center"/>
      <protection locked="0"/>
    </xf>
    <xf numFmtId="0" fontId="19" fillId="25" borderId="20" xfId="181" applyFont="1" applyFill="1" applyBorder="1" applyAlignment="1" applyProtection="1">
      <alignment vertical="center"/>
      <protection locked="0"/>
    </xf>
    <xf numFmtId="0" fontId="18" fillId="27" borderId="22" xfId="181" applyFont="1" applyFill="1" applyBorder="1" applyAlignment="1" applyProtection="1">
      <alignment vertical="center"/>
    </xf>
    <xf numFmtId="0" fontId="19" fillId="27" borderId="21" xfId="181" applyFont="1" applyFill="1" applyBorder="1" applyAlignment="1" applyProtection="1">
      <alignment vertical="center"/>
    </xf>
    <xf numFmtId="0" fontId="19" fillId="25" borderId="23" xfId="181" applyFont="1" applyFill="1" applyBorder="1" applyAlignment="1" applyProtection="1">
      <alignment horizontal="left" vertical="center"/>
    </xf>
    <xf numFmtId="10" fontId="19" fillId="25" borderId="24" xfId="181" applyNumberFormat="1" applyFont="1" applyFill="1" applyBorder="1" applyAlignment="1" applyProtection="1">
      <alignment vertical="center"/>
    </xf>
    <xf numFmtId="0" fontId="19" fillId="25" borderId="25" xfId="181" applyFont="1" applyFill="1" applyBorder="1" applyAlignment="1" applyProtection="1">
      <alignment horizontal="center" vertical="center"/>
    </xf>
    <xf numFmtId="0" fontId="19" fillId="25" borderId="24" xfId="181" applyFont="1" applyFill="1" applyBorder="1" applyAlignment="1" applyProtection="1">
      <alignment horizontal="left" vertical="center"/>
    </xf>
    <xf numFmtId="10" fontId="19" fillId="28" borderId="26" xfId="203" applyNumberFormat="1" applyFont="1" applyFill="1" applyBorder="1" applyAlignment="1" applyProtection="1">
      <alignment vertical="center"/>
      <protection locked="0"/>
    </xf>
    <xf numFmtId="0" fontId="19" fillId="25" borderId="27" xfId="181" applyFont="1" applyFill="1" applyBorder="1" applyAlignment="1" applyProtection="1">
      <alignment horizontal="left" vertical="center"/>
    </xf>
    <xf numFmtId="10" fontId="19" fillId="25" borderId="28" xfId="181" applyNumberFormat="1" applyFont="1" applyFill="1" applyBorder="1" applyAlignment="1" applyProtection="1">
      <alignment vertical="center"/>
    </xf>
    <xf numFmtId="0" fontId="19" fillId="25" borderId="29" xfId="181" applyFont="1" applyFill="1" applyBorder="1" applyAlignment="1" applyProtection="1">
      <alignment horizontal="center" vertical="center"/>
    </xf>
    <xf numFmtId="0" fontId="19" fillId="25" borderId="28" xfId="181" applyFont="1" applyFill="1" applyBorder="1" applyAlignment="1" applyProtection="1">
      <alignment horizontal="left" vertical="center"/>
    </xf>
    <xf numFmtId="0" fontId="19" fillId="25" borderId="30" xfId="181" applyFont="1" applyFill="1" applyBorder="1" applyAlignment="1" applyProtection="1">
      <alignment horizontal="left" vertical="center"/>
    </xf>
    <xf numFmtId="0" fontId="19" fillId="25" borderId="31" xfId="181" applyFont="1" applyFill="1" applyBorder="1" applyAlignment="1" applyProtection="1">
      <alignment horizontal="left" vertical="center"/>
    </xf>
    <xf numFmtId="0" fontId="11" fillId="25" borderId="11" xfId="181" applyFill="1" applyBorder="1"/>
    <xf numFmtId="10" fontId="19" fillId="25" borderId="32" xfId="181" applyNumberFormat="1" applyFont="1" applyFill="1" applyBorder="1" applyAlignment="1" applyProtection="1">
      <alignment vertical="center"/>
    </xf>
    <xf numFmtId="10" fontId="19" fillId="25" borderId="33" xfId="181" applyNumberFormat="1" applyFont="1" applyFill="1" applyBorder="1" applyAlignment="1" applyProtection="1">
      <alignment vertical="center"/>
    </xf>
    <xf numFmtId="0" fontId="11" fillId="25" borderId="34" xfId="181" applyFill="1" applyBorder="1"/>
    <xf numFmtId="0" fontId="19" fillId="25" borderId="13" xfId="181" applyFont="1" applyFill="1" applyBorder="1" applyAlignment="1" applyProtection="1">
      <alignment horizontal="left" vertical="center"/>
    </xf>
    <xf numFmtId="10" fontId="11" fillId="25" borderId="15" xfId="203" applyNumberFormat="1" applyFont="1" applyFill="1" applyBorder="1"/>
    <xf numFmtId="4" fontId="12" fillId="0" borderId="14" xfId="0" applyNumberFormat="1" applyFont="1" applyFill="1" applyBorder="1" applyAlignment="1">
      <alignment horizontal="right" vertical="center" wrapText="1"/>
    </xf>
    <xf numFmtId="4" fontId="12" fillId="0" borderId="15" xfId="0" applyNumberFormat="1" applyFont="1" applyFill="1" applyBorder="1" applyAlignment="1">
      <alignment horizontal="right" vertical="center" wrapText="1"/>
    </xf>
    <xf numFmtId="4" fontId="3" fillId="0" borderId="0" xfId="0" applyNumberFormat="1" applyFont="1" applyFill="1" applyBorder="1"/>
    <xf numFmtId="4" fontId="12" fillId="0" borderId="0" xfId="0" applyNumberFormat="1" applyFont="1" applyFill="1" applyBorder="1" applyAlignment="1">
      <alignment horizontal="right" vertical="center" wrapText="1"/>
    </xf>
    <xf numFmtId="4" fontId="12" fillId="0" borderId="35" xfId="0" applyNumberFormat="1" applyFont="1" applyFill="1" applyBorder="1" applyAlignment="1">
      <alignment horizontal="right" vertical="center" wrapText="1"/>
    </xf>
    <xf numFmtId="0" fontId="11" fillId="0" borderId="36" xfId="181" applyBorder="1"/>
    <xf numFmtId="0" fontId="11" fillId="0" borderId="37" xfId="181" applyBorder="1"/>
    <xf numFmtId="0" fontId="11" fillId="0" borderId="38" xfId="181" applyBorder="1"/>
    <xf numFmtId="0" fontId="43" fillId="27" borderId="39" xfId="181" applyFont="1" applyFill="1" applyBorder="1" applyAlignment="1" applyProtection="1">
      <alignment vertical="center"/>
    </xf>
    <xf numFmtId="0" fontId="43" fillId="27" borderId="40" xfId="181" applyFont="1" applyFill="1" applyBorder="1" applyAlignment="1" applyProtection="1">
      <alignment vertical="center"/>
    </xf>
    <xf numFmtId="0" fontId="43" fillId="27" borderId="41" xfId="181" applyFont="1" applyFill="1" applyBorder="1" applyAlignment="1" applyProtection="1">
      <alignment vertical="center"/>
    </xf>
    <xf numFmtId="0" fontId="11" fillId="29" borderId="0" xfId="181" applyFont="1" applyFill="1"/>
    <xf numFmtId="0" fontId="10" fillId="29" borderId="0" xfId="181" applyFont="1" applyFill="1"/>
    <xf numFmtId="0" fontId="11" fillId="29" borderId="0" xfId="181" applyFill="1"/>
    <xf numFmtId="0" fontId="18" fillId="25" borderId="33" xfId="181" applyFont="1" applyFill="1" applyBorder="1" applyAlignment="1" applyProtection="1">
      <alignment horizontal="left" vertical="center"/>
    </xf>
    <xf numFmtId="0" fontId="18" fillId="25" borderId="35" xfId="181" applyFont="1" applyFill="1" applyBorder="1" applyAlignment="1" applyProtection="1">
      <alignment horizontal="left" vertical="center"/>
    </xf>
    <xf numFmtId="0" fontId="11" fillId="0" borderId="22" xfId="181" applyBorder="1"/>
    <xf numFmtId="0" fontId="11" fillId="0" borderId="16" xfId="181" applyBorder="1"/>
    <xf numFmtId="0" fontId="45" fillId="0" borderId="14" xfId="0" applyNumberFormat="1" applyFont="1" applyFill="1" applyBorder="1" applyAlignment="1">
      <alignment horizontal="center" vertical="center" wrapText="1"/>
    </xf>
    <xf numFmtId="49" fontId="45" fillId="0" borderId="14" xfId="0" applyNumberFormat="1" applyFont="1" applyFill="1" applyBorder="1" applyAlignment="1" applyProtection="1">
      <alignment vertical="center" wrapText="1"/>
    </xf>
    <xf numFmtId="0" fontId="13" fillId="0" borderId="14" xfId="0" applyNumberFormat="1" applyFont="1" applyFill="1" applyBorder="1" applyAlignment="1">
      <alignment horizontal="center" vertical="center"/>
    </xf>
    <xf numFmtId="0" fontId="46" fillId="0" borderId="14" xfId="0" applyFont="1" applyBorder="1" applyAlignment="1">
      <alignment horizontal="center" vertical="center" wrapText="1"/>
    </xf>
    <xf numFmtId="49" fontId="45" fillId="0" borderId="14" xfId="0" applyNumberFormat="1" applyFont="1" applyFill="1" applyBorder="1" applyAlignment="1" applyProtection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49" fontId="25" fillId="26" borderId="13" xfId="0" applyNumberFormat="1" applyFont="1" applyFill="1" applyBorder="1" applyAlignment="1">
      <alignment horizontal="center" vertical="center" wrapText="1"/>
    </xf>
    <xf numFmtId="49" fontId="25" fillId="26" borderId="14" xfId="0" applyNumberFormat="1" applyFont="1" applyFill="1" applyBorder="1" applyAlignment="1">
      <alignment horizontal="center" vertical="center" wrapText="1"/>
    </xf>
    <xf numFmtId="49" fontId="25" fillId="26" borderId="14" xfId="0" applyNumberFormat="1" applyFont="1" applyFill="1" applyBorder="1" applyAlignment="1">
      <alignment vertical="center" wrapText="1"/>
    </xf>
    <xf numFmtId="49" fontId="25" fillId="26" borderId="14" xfId="0" applyNumberFormat="1" applyFont="1" applyFill="1" applyBorder="1" applyAlignment="1">
      <alignment horizontal="right" vertical="center" wrapText="1"/>
    </xf>
    <xf numFmtId="49" fontId="45" fillId="0" borderId="13" xfId="0" applyNumberFormat="1" applyFont="1" applyFill="1" applyBorder="1" applyAlignment="1">
      <alignment horizontal="center" vertical="center" wrapText="1"/>
    </xf>
    <xf numFmtId="0" fontId="25" fillId="26" borderId="14" xfId="150" applyFont="1" applyFill="1" applyBorder="1" applyAlignment="1" applyProtection="1">
      <alignment horizontal="center" vertical="center"/>
    </xf>
    <xf numFmtId="0" fontId="25" fillId="26" borderId="14" xfId="150" applyFont="1" applyFill="1" applyBorder="1" applyAlignment="1" applyProtection="1">
      <alignment horizontal="center" vertical="center" wrapText="1"/>
    </xf>
    <xf numFmtId="4" fontId="20" fillId="26" borderId="14" xfId="0" applyNumberFormat="1" applyFont="1" applyFill="1" applyBorder="1" applyAlignment="1">
      <alignment horizontal="right" vertical="center" wrapText="1"/>
    </xf>
    <xf numFmtId="4" fontId="45" fillId="26" borderId="14" xfId="0" applyNumberFormat="1" applyFont="1" applyFill="1" applyBorder="1" applyAlignment="1">
      <alignment horizontal="right" vertical="center" wrapText="1"/>
    </xf>
    <xf numFmtId="0" fontId="25" fillId="26" borderId="14" xfId="150" applyFont="1" applyFill="1" applyBorder="1" applyAlignment="1" applyProtection="1">
      <alignment vertical="center" wrapText="1"/>
    </xf>
    <xf numFmtId="0" fontId="46" fillId="0" borderId="14" xfId="0" applyFont="1" applyFill="1" applyBorder="1" applyAlignment="1">
      <alignment horizontal="center" vertical="center" wrapText="1"/>
    </xf>
    <xf numFmtId="43" fontId="0" fillId="28" borderId="19" xfId="261" applyFont="1" applyFill="1" applyBorder="1"/>
    <xf numFmtId="0" fontId="1" fillId="0" borderId="14" xfId="0" applyFont="1" applyFill="1" applyBorder="1" applyAlignment="1">
      <alignment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5" fillId="65" borderId="0" xfId="0" applyFont="1" applyFill="1" applyBorder="1" applyAlignment="1">
      <alignment horizontal="right" vertical="center" wrapText="1"/>
    </xf>
    <xf numFmtId="0" fontId="11" fillId="0" borderId="0" xfId="0" applyFont="1"/>
    <xf numFmtId="0" fontId="1" fillId="0" borderId="14" xfId="0" applyFont="1" applyBorder="1" applyAlignment="1">
      <alignment vertical="center" wrapText="1"/>
    </xf>
    <xf numFmtId="0" fontId="45" fillId="0" borderId="14" xfId="0" applyFont="1" applyBorder="1" applyAlignment="1">
      <alignment vertical="center" wrapText="1"/>
    </xf>
    <xf numFmtId="0" fontId="45" fillId="0" borderId="14" xfId="0" applyFont="1" applyFill="1" applyBorder="1" applyAlignment="1">
      <alignment vertical="center" wrapText="1"/>
    </xf>
    <xf numFmtId="0" fontId="5" fillId="0" borderId="14" xfId="0" applyFont="1" applyFill="1" applyBorder="1" applyAlignment="1">
      <alignment horizontal="center" vertical="center" wrapText="1"/>
    </xf>
    <xf numFmtId="0" fontId="15" fillId="65" borderId="11" xfId="0" applyFont="1" applyFill="1" applyBorder="1" applyAlignment="1">
      <alignment horizontal="right" vertical="center" wrapText="1"/>
    </xf>
    <xf numFmtId="4" fontId="16" fillId="66" borderId="12" xfId="0" applyNumberFormat="1" applyFont="1" applyFill="1" applyBorder="1" applyAlignment="1">
      <alignment horizontal="right" vertical="center" wrapText="1"/>
    </xf>
    <xf numFmtId="0" fontId="3" fillId="0" borderId="16" xfId="306" applyNumberFormat="1" applyFont="1" applyFill="1" applyBorder="1" applyAlignment="1" applyProtection="1"/>
    <xf numFmtId="0" fontId="3" fillId="0" borderId="78" xfId="306" applyNumberFormat="1" applyFont="1" applyFill="1" applyBorder="1" applyAlignment="1" applyProtection="1"/>
    <xf numFmtId="0" fontId="3" fillId="0" borderId="79" xfId="306" applyNumberFormat="1" applyFont="1" applyFill="1" applyBorder="1" applyAlignment="1" applyProtection="1"/>
    <xf numFmtId="0" fontId="1" fillId="0" borderId="14" xfId="0" applyNumberFormat="1" applyFont="1" applyFill="1" applyBorder="1" applyAlignment="1">
      <alignment horizontal="center" vertical="center"/>
    </xf>
    <xf numFmtId="0" fontId="0" fillId="27" borderId="36" xfId="0" applyFill="1" applyBorder="1"/>
    <xf numFmtId="0" fontId="0" fillId="27" borderId="37" xfId="0" applyFill="1" applyBorder="1"/>
    <xf numFmtId="0" fontId="11" fillId="27" borderId="38" xfId="0" applyFont="1" applyFill="1" applyBorder="1" applyAlignment="1">
      <alignment horizontal="center" vertical="center"/>
    </xf>
    <xf numFmtId="0" fontId="0" fillId="0" borderId="21" xfId="0" applyBorder="1"/>
    <xf numFmtId="0" fontId="0" fillId="0" borderId="20" xfId="0" applyBorder="1"/>
    <xf numFmtId="0" fontId="0" fillId="0" borderId="11" xfId="0" applyBorder="1"/>
    <xf numFmtId="0" fontId="0" fillId="0" borderId="0" xfId="0" applyBorder="1"/>
    <xf numFmtId="0" fontId="0" fillId="0" borderId="12" xfId="0" applyBorder="1"/>
    <xf numFmtId="0" fontId="0" fillId="27" borderId="11" xfId="0" applyFill="1" applyBorder="1"/>
    <xf numFmtId="0" fontId="0" fillId="27" borderId="0" xfId="0" applyFill="1" applyBorder="1"/>
    <xf numFmtId="0" fontId="0" fillId="27" borderId="12" xfId="0" applyFill="1" applyBorder="1"/>
    <xf numFmtId="0" fontId="0" fillId="33" borderId="11" xfId="0" applyFill="1" applyBorder="1"/>
    <xf numFmtId="0" fontId="0" fillId="33" borderId="0" xfId="0" applyFill="1" applyBorder="1"/>
    <xf numFmtId="0" fontId="0" fillId="33" borderId="12" xfId="0" applyFill="1" applyBorder="1"/>
    <xf numFmtId="2" fontId="0" fillId="33" borderId="0" xfId="0" applyNumberFormat="1" applyFill="1" applyBorder="1"/>
    <xf numFmtId="43" fontId="54" fillId="33" borderId="0" xfId="261" applyFont="1" applyFill="1" applyBorder="1"/>
    <xf numFmtId="43" fontId="54" fillId="33" borderId="12" xfId="261" applyFont="1" applyFill="1" applyBorder="1"/>
    <xf numFmtId="43" fontId="0" fillId="33" borderId="12" xfId="0" applyNumberFormat="1" applyFill="1" applyBorder="1"/>
    <xf numFmtId="2" fontId="0" fillId="0" borderId="0" xfId="0" applyNumberFormat="1" applyBorder="1"/>
    <xf numFmtId="43" fontId="0" fillId="0" borderId="0" xfId="261" applyFont="1" applyBorder="1"/>
    <xf numFmtId="0" fontId="17" fillId="0" borderId="11" xfId="0" applyFont="1" applyBorder="1"/>
    <xf numFmtId="43" fontId="17" fillId="0" borderId="0" xfId="261" applyFont="1" applyBorder="1"/>
    <xf numFmtId="43" fontId="0" fillId="0" borderId="0" xfId="0" applyNumberFormat="1" applyBorder="1"/>
    <xf numFmtId="43" fontId="0" fillId="0" borderId="12" xfId="261" applyFont="1" applyBorder="1"/>
    <xf numFmtId="0" fontId="11" fillId="0" borderId="0" xfId="0" applyFont="1" applyBorder="1"/>
    <xf numFmtId="0" fontId="17" fillId="0" borderId="12" xfId="0" applyFont="1" applyBorder="1" applyAlignment="1">
      <alignment horizontal="center"/>
    </xf>
    <xf numFmtId="0" fontId="0" fillId="28" borderId="0" xfId="0" applyFill="1" applyBorder="1"/>
    <xf numFmtId="43" fontId="0" fillId="0" borderId="12" xfId="0" applyNumberFormat="1" applyBorder="1"/>
    <xf numFmtId="0" fontId="0" fillId="0" borderId="0" xfId="0" applyBorder="1" applyAlignment="1">
      <alignment horizontal="center"/>
    </xf>
    <xf numFmtId="9" fontId="0" fillId="28" borderId="0" xfId="202" applyFont="1" applyFill="1" applyBorder="1"/>
    <xf numFmtId="2" fontId="0" fillId="0" borderId="12" xfId="0" applyNumberFormat="1" applyBorder="1"/>
    <xf numFmtId="0" fontId="11" fillId="0" borderId="12" xfId="0" applyFont="1" applyBorder="1"/>
    <xf numFmtId="0" fontId="0" fillId="0" borderId="16" xfId="0" applyBorder="1"/>
    <xf numFmtId="2" fontId="0" fillId="0" borderId="78" xfId="0" applyNumberFormat="1" applyBorder="1"/>
    <xf numFmtId="43" fontId="0" fillId="0" borderId="78" xfId="261" applyFont="1" applyBorder="1"/>
    <xf numFmtId="43" fontId="0" fillId="0" borderId="79" xfId="0" applyNumberFormat="1" applyBorder="1"/>
    <xf numFmtId="0" fontId="11" fillId="27" borderId="11" xfId="0" applyFont="1" applyFill="1" applyBorder="1"/>
    <xf numFmtId="0" fontId="5" fillId="0" borderId="1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15" fillId="31" borderId="13" xfId="0" applyFont="1" applyFill="1" applyBorder="1" applyAlignment="1">
      <alignment horizontal="right" vertical="center" wrapText="1"/>
    </xf>
    <xf numFmtId="0" fontId="15" fillId="31" borderId="14" xfId="0" applyFont="1" applyFill="1" applyBorder="1" applyAlignment="1">
      <alignment horizontal="right" vertical="center" wrapText="1"/>
    </xf>
    <xf numFmtId="0" fontId="5" fillId="0" borderId="13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left" vertical="center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42" xfId="0" applyFont="1" applyBorder="1" applyAlignment="1">
      <alignment horizontal="center" vertical="center"/>
    </xf>
    <xf numFmtId="10" fontId="5" fillId="67" borderId="64" xfId="0" applyNumberFormat="1" applyFont="1" applyFill="1" applyBorder="1" applyAlignment="1">
      <alignment horizontal="center" vertical="center"/>
    </xf>
    <xf numFmtId="10" fontId="5" fillId="67" borderId="65" xfId="0" applyNumberFormat="1" applyFont="1" applyFill="1" applyBorder="1" applyAlignment="1">
      <alignment horizontal="center" vertical="center"/>
    </xf>
    <xf numFmtId="0" fontId="9" fillId="0" borderId="76" xfId="306" applyNumberFormat="1" applyFont="1" applyFill="1" applyBorder="1" applyAlignment="1" applyProtection="1">
      <alignment horizontal="right" vertical="center"/>
    </xf>
    <xf numFmtId="0" fontId="9" fillId="0" borderId="75" xfId="306" applyNumberFormat="1" applyFont="1" applyFill="1" applyBorder="1" applyAlignment="1" applyProtection="1">
      <alignment horizontal="right" vertical="center"/>
    </xf>
    <xf numFmtId="0" fontId="9" fillId="0" borderId="77" xfId="306" applyNumberFormat="1" applyFont="1" applyFill="1" applyBorder="1" applyAlignment="1" applyProtection="1">
      <alignment horizontal="right" vertical="center"/>
    </xf>
    <xf numFmtId="0" fontId="3" fillId="0" borderId="45" xfId="0" applyFont="1" applyBorder="1" applyAlignment="1">
      <alignment horizontal="center"/>
    </xf>
    <xf numFmtId="0" fontId="3" fillId="0" borderId="46" xfId="0" applyFont="1" applyBorder="1" applyAlignment="1">
      <alignment horizontal="center"/>
    </xf>
    <xf numFmtId="0" fontId="3" fillId="0" borderId="46" xfId="0" applyFont="1" applyBorder="1" applyAlignment="1">
      <alignment horizontal="center" wrapText="1"/>
    </xf>
    <xf numFmtId="0" fontId="3" fillId="0" borderId="47" xfId="0" applyFont="1" applyBorder="1" applyAlignment="1">
      <alignment horizont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0" fontId="4" fillId="30" borderId="13" xfId="0" applyFont="1" applyFill="1" applyBorder="1" applyAlignment="1">
      <alignment horizontal="center" vertical="center"/>
    </xf>
    <xf numFmtId="0" fontId="4" fillId="30" borderId="14" xfId="0" applyFont="1" applyFill="1" applyBorder="1" applyAlignment="1">
      <alignment horizontal="center" vertical="center"/>
    </xf>
    <xf numFmtId="0" fontId="4" fillId="30" borderId="15" xfId="0" applyFont="1" applyFill="1" applyBorder="1" applyAlignment="1">
      <alignment horizontal="center" vertical="center"/>
    </xf>
    <xf numFmtId="0" fontId="51" fillId="0" borderId="13" xfId="0" applyFont="1" applyFill="1" applyBorder="1" applyAlignment="1">
      <alignment horizontal="left" vertical="center"/>
    </xf>
    <xf numFmtId="0" fontId="51" fillId="0" borderId="14" xfId="0" applyFont="1" applyFill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15" xfId="0" applyFont="1" applyBorder="1" applyAlignment="1">
      <alignment horizontal="left" vertical="center"/>
    </xf>
    <xf numFmtId="165" fontId="5" fillId="0" borderId="14" xfId="0" applyNumberFormat="1" applyFont="1" applyFill="1" applyBorder="1" applyAlignment="1">
      <alignment horizontal="left" vertical="center"/>
    </xf>
    <xf numFmtId="165" fontId="5" fillId="0" borderId="15" xfId="0" applyNumberFormat="1" applyFont="1" applyFill="1" applyBorder="1" applyAlignment="1">
      <alignment horizontal="left" vertical="center"/>
    </xf>
    <xf numFmtId="0" fontId="5" fillId="0" borderId="14" xfId="0" applyFont="1" applyBorder="1" applyAlignment="1">
      <alignment horizontal="center" vertical="center"/>
    </xf>
    <xf numFmtId="0" fontId="5" fillId="67" borderId="32" xfId="0" applyFont="1" applyFill="1" applyBorder="1" applyAlignment="1">
      <alignment horizontal="center" vertical="center"/>
    </xf>
    <xf numFmtId="0" fontId="5" fillId="67" borderId="35" xfId="0" applyFont="1" applyFill="1" applyBorder="1" applyAlignment="1">
      <alignment horizontal="center" vertical="center"/>
    </xf>
    <xf numFmtId="0" fontId="42" fillId="0" borderId="11" xfId="181" applyFont="1" applyBorder="1" applyAlignment="1">
      <alignment horizontal="center"/>
    </xf>
    <xf numFmtId="0" fontId="42" fillId="0" borderId="0" xfId="181" applyFont="1" applyBorder="1" applyAlignment="1">
      <alignment horizontal="center"/>
    </xf>
    <xf numFmtId="0" fontId="42" fillId="0" borderId="12" xfId="181" applyFont="1" applyBorder="1" applyAlignment="1">
      <alignment horizontal="center"/>
    </xf>
    <xf numFmtId="0" fontId="11" fillId="0" borderId="22" xfId="181" applyBorder="1" applyAlignment="1">
      <alignment horizontal="center" vertical="center"/>
    </xf>
    <xf numFmtId="0" fontId="11" fillId="0" borderId="43" xfId="181" applyBorder="1" applyAlignment="1">
      <alignment horizontal="center" vertical="center"/>
    </xf>
    <xf numFmtId="0" fontId="11" fillId="0" borderId="63" xfId="181" applyBorder="1" applyAlignment="1">
      <alignment horizontal="center" vertical="center"/>
    </xf>
    <xf numFmtId="0" fontId="11" fillId="0" borderId="21" xfId="181" applyBorder="1" applyAlignment="1">
      <alignment horizontal="center" vertical="center"/>
    </xf>
    <xf numFmtId="0" fontId="11" fillId="0" borderId="19" xfId="181" applyBorder="1" applyAlignment="1">
      <alignment horizontal="center" vertical="center"/>
    </xf>
    <xf numFmtId="0" fontId="11" fillId="0" borderId="20" xfId="181" applyBorder="1" applyAlignment="1">
      <alignment horizontal="center" vertical="center"/>
    </xf>
    <xf numFmtId="0" fontId="11" fillId="25" borderId="18" xfId="181" applyFont="1" applyFill="1" applyBorder="1" applyAlignment="1">
      <alignment horizontal="center"/>
    </xf>
    <xf numFmtId="0" fontId="11" fillId="25" borderId="33" xfId="181" applyFont="1" applyFill="1" applyBorder="1" applyAlignment="1">
      <alignment horizontal="center"/>
    </xf>
    <xf numFmtId="0" fontId="11" fillId="25" borderId="35" xfId="181" applyFont="1" applyFill="1" applyBorder="1" applyAlignment="1">
      <alignment horizontal="center"/>
    </xf>
    <xf numFmtId="0" fontId="18" fillId="27" borderId="64" xfId="181" applyFont="1" applyFill="1" applyBorder="1" applyAlignment="1" applyProtection="1">
      <alignment horizontal="center" vertical="center" wrapText="1"/>
    </xf>
    <xf numFmtId="0" fontId="18" fillId="27" borderId="43" xfId="181" applyFont="1" applyFill="1" applyBorder="1" applyAlignment="1" applyProtection="1">
      <alignment horizontal="center" vertical="center" wrapText="1"/>
    </xf>
    <xf numFmtId="0" fontId="18" fillId="27" borderId="44" xfId="181" applyFont="1" applyFill="1" applyBorder="1" applyAlignment="1" applyProtection="1">
      <alignment horizontal="center" vertical="center" wrapText="1"/>
    </xf>
    <xf numFmtId="0" fontId="18" fillId="27" borderId="65" xfId="181" applyFont="1" applyFill="1" applyBorder="1" applyAlignment="1" applyProtection="1">
      <alignment horizontal="center" vertical="center" wrapText="1"/>
    </xf>
    <xf numFmtId="0" fontId="18" fillId="27" borderId="19" xfId="181" applyFont="1" applyFill="1" applyBorder="1" applyAlignment="1" applyProtection="1">
      <alignment horizontal="center" vertical="center" wrapText="1"/>
    </xf>
    <xf numFmtId="0" fontId="18" fillId="27" borderId="66" xfId="181" applyFont="1" applyFill="1" applyBorder="1" applyAlignment="1" applyProtection="1">
      <alignment horizontal="center" vertical="center" wrapText="1"/>
    </xf>
    <xf numFmtId="0" fontId="18" fillId="27" borderId="64" xfId="181" applyFont="1" applyFill="1" applyBorder="1" applyAlignment="1" applyProtection="1">
      <alignment horizontal="center" vertical="center"/>
    </xf>
    <xf numFmtId="0" fontId="18" fillId="27" borderId="63" xfId="181" applyFont="1" applyFill="1" applyBorder="1" applyAlignment="1" applyProtection="1">
      <alignment horizontal="center" vertical="center"/>
    </xf>
    <xf numFmtId="0" fontId="18" fillId="27" borderId="65" xfId="181" applyFont="1" applyFill="1" applyBorder="1" applyAlignment="1" applyProtection="1">
      <alignment horizontal="center" vertical="center"/>
    </xf>
    <xf numFmtId="0" fontId="18" fillId="27" borderId="20" xfId="181" applyFont="1" applyFill="1" applyBorder="1" applyAlignment="1" applyProtection="1">
      <alignment horizontal="center" vertical="center"/>
    </xf>
    <xf numFmtId="0" fontId="19" fillId="25" borderId="21" xfId="181" applyFont="1" applyFill="1" applyBorder="1" applyAlignment="1" applyProtection="1">
      <alignment horizontal="center" vertical="center" wrapText="1"/>
      <protection locked="0"/>
    </xf>
    <xf numFmtId="0" fontId="19" fillId="25" borderId="19" xfId="181" applyFont="1" applyFill="1" applyBorder="1" applyAlignment="1" applyProtection="1">
      <alignment horizontal="center" vertical="center" wrapText="1"/>
      <protection locked="0"/>
    </xf>
    <xf numFmtId="0" fontId="19" fillId="25" borderId="20" xfId="181" applyFont="1" applyFill="1" applyBorder="1" applyAlignment="1" applyProtection="1">
      <alignment horizontal="center" vertical="center" wrapText="1"/>
      <protection locked="0"/>
    </xf>
    <xf numFmtId="10" fontId="19" fillId="25" borderId="29" xfId="181" applyNumberFormat="1" applyFont="1" applyFill="1" applyBorder="1" applyAlignment="1" applyProtection="1">
      <alignment horizontal="center" vertical="center"/>
    </xf>
    <xf numFmtId="10" fontId="19" fillId="25" borderId="61" xfId="181" applyNumberFormat="1" applyFont="1" applyFill="1" applyBorder="1" applyAlignment="1" applyProtection="1">
      <alignment horizontal="center" vertical="center"/>
    </xf>
    <xf numFmtId="10" fontId="19" fillId="25" borderId="25" xfId="181" applyNumberFormat="1" applyFont="1" applyFill="1" applyBorder="1" applyAlignment="1" applyProtection="1">
      <alignment horizontal="center" vertical="center"/>
    </xf>
    <xf numFmtId="10" fontId="19" fillId="25" borderId="62" xfId="181" applyNumberFormat="1" applyFont="1" applyFill="1" applyBorder="1" applyAlignment="1" applyProtection="1">
      <alignment horizontal="center" vertical="center"/>
    </xf>
    <xf numFmtId="0" fontId="11" fillId="0" borderId="59" xfId="181" applyBorder="1" applyAlignment="1">
      <alignment horizontal="center"/>
    </xf>
    <xf numFmtId="0" fontId="11" fillId="0" borderId="25" xfId="181" applyBorder="1" applyAlignment="1">
      <alignment horizontal="center"/>
    </xf>
    <xf numFmtId="0" fontId="11" fillId="0" borderId="60" xfId="181" applyBorder="1" applyAlignment="1">
      <alignment horizontal="center"/>
    </xf>
    <xf numFmtId="0" fontId="11" fillId="0" borderId="54" xfId="181" applyBorder="1" applyAlignment="1">
      <alignment horizontal="center"/>
    </xf>
    <xf numFmtId="0" fontId="11" fillId="0" borderId="29" xfId="181" applyBorder="1" applyAlignment="1">
      <alignment horizontal="center"/>
    </xf>
    <xf numFmtId="0" fontId="11" fillId="0" borderId="55" xfId="181" applyBorder="1" applyAlignment="1">
      <alignment horizontal="center"/>
    </xf>
    <xf numFmtId="10" fontId="19" fillId="25" borderId="33" xfId="181" applyNumberFormat="1" applyFont="1" applyFill="1" applyBorder="1" applyAlignment="1" applyProtection="1">
      <alignment horizontal="center" vertical="center"/>
    </xf>
    <xf numFmtId="10" fontId="19" fillId="25" borderId="42" xfId="181" applyNumberFormat="1" applyFont="1" applyFill="1" applyBorder="1" applyAlignment="1" applyProtection="1">
      <alignment horizontal="center" vertical="center"/>
    </xf>
    <xf numFmtId="10" fontId="11" fillId="25" borderId="48" xfId="181" applyNumberFormat="1" applyFill="1" applyBorder="1" applyAlignment="1">
      <alignment horizontal="left" vertical="center"/>
    </xf>
    <xf numFmtId="0" fontId="11" fillId="25" borderId="49" xfId="181" applyFill="1" applyBorder="1" applyAlignment="1">
      <alignment horizontal="left" vertical="center"/>
    </xf>
    <xf numFmtId="0" fontId="11" fillId="25" borderId="50" xfId="181" applyFill="1" applyBorder="1" applyAlignment="1">
      <alignment horizontal="left" vertical="center"/>
    </xf>
    <xf numFmtId="0" fontId="17" fillId="0" borderId="51" xfId="193" applyFont="1" applyBorder="1" applyAlignment="1">
      <alignment horizontal="left" vertical="center" wrapText="1"/>
    </xf>
    <xf numFmtId="0" fontId="17" fillId="0" borderId="52" xfId="193" applyFont="1" applyBorder="1" applyAlignment="1">
      <alignment horizontal="left" vertical="center" wrapText="1"/>
    </xf>
    <xf numFmtId="0" fontId="17" fillId="0" borderId="53" xfId="193" applyFont="1" applyBorder="1" applyAlignment="1">
      <alignment horizontal="left" vertical="center" wrapText="1"/>
    </xf>
    <xf numFmtId="0" fontId="11" fillId="28" borderId="32" xfId="181" applyFill="1" applyBorder="1" applyAlignment="1">
      <alignment horizontal="center"/>
    </xf>
    <xf numFmtId="0" fontId="11" fillId="28" borderId="33" xfId="181" applyFill="1" applyBorder="1" applyAlignment="1">
      <alignment horizontal="center"/>
    </xf>
    <xf numFmtId="0" fontId="11" fillId="28" borderId="42" xfId="181" applyFill="1" applyBorder="1" applyAlignment="1">
      <alignment horizontal="center"/>
    </xf>
    <xf numFmtId="0" fontId="11" fillId="0" borderId="32" xfId="181" applyFont="1" applyBorder="1" applyAlignment="1">
      <alignment horizontal="center"/>
    </xf>
    <xf numFmtId="0" fontId="11" fillId="0" borderId="33" xfId="181" applyFont="1" applyBorder="1" applyAlignment="1">
      <alignment horizontal="center"/>
    </xf>
    <xf numFmtId="0" fontId="11" fillId="0" borderId="35" xfId="181" applyFont="1" applyBorder="1" applyAlignment="1">
      <alignment horizontal="center"/>
    </xf>
    <xf numFmtId="10" fontId="19" fillId="27" borderId="18" xfId="181" applyNumberFormat="1" applyFont="1" applyFill="1" applyBorder="1" applyAlignment="1" applyProtection="1">
      <alignment horizontal="center" vertical="center"/>
    </xf>
    <xf numFmtId="10" fontId="19" fillId="27" borderId="33" xfId="181" applyNumberFormat="1" applyFont="1" applyFill="1" applyBorder="1" applyAlignment="1" applyProtection="1">
      <alignment horizontal="center" vertical="center"/>
    </xf>
    <xf numFmtId="10" fontId="19" fillId="27" borderId="35" xfId="181" applyNumberFormat="1" applyFont="1" applyFill="1" applyBorder="1" applyAlignment="1" applyProtection="1">
      <alignment horizontal="center" vertical="center"/>
    </xf>
    <xf numFmtId="0" fontId="17" fillId="25" borderId="18" xfId="181" applyFont="1" applyFill="1" applyBorder="1" applyAlignment="1">
      <alignment horizontal="center"/>
    </xf>
    <xf numFmtId="0" fontId="17" fillId="25" borderId="33" xfId="181" applyFont="1" applyFill="1" applyBorder="1" applyAlignment="1">
      <alignment horizontal="center"/>
    </xf>
    <xf numFmtId="0" fontId="17" fillId="25" borderId="35" xfId="181" applyFont="1" applyFill="1" applyBorder="1" applyAlignment="1">
      <alignment horizontal="center"/>
    </xf>
    <xf numFmtId="10" fontId="11" fillId="25" borderId="32" xfId="181" applyNumberFormat="1" applyFill="1" applyBorder="1" applyAlignment="1">
      <alignment horizontal="left" vertical="center"/>
    </xf>
    <xf numFmtId="0" fontId="11" fillId="25" borderId="33" xfId="181" applyFill="1" applyBorder="1" applyAlignment="1">
      <alignment horizontal="left" vertical="center"/>
    </xf>
    <xf numFmtId="0" fontId="11" fillId="25" borderId="35" xfId="181" applyFill="1" applyBorder="1" applyAlignment="1">
      <alignment horizontal="left" vertical="center"/>
    </xf>
    <xf numFmtId="0" fontId="11" fillId="0" borderId="56" xfId="181" applyBorder="1" applyAlignment="1">
      <alignment horizontal="center"/>
    </xf>
    <xf numFmtId="0" fontId="11" fillId="0" borderId="57" xfId="181" applyBorder="1" applyAlignment="1">
      <alignment horizontal="center"/>
    </xf>
    <xf numFmtId="0" fontId="11" fillId="0" borderId="58" xfId="181" applyBorder="1" applyAlignment="1">
      <alignment horizontal="center"/>
    </xf>
    <xf numFmtId="44" fontId="45" fillId="0" borderId="14" xfId="307" applyFont="1" applyFill="1" applyBorder="1" applyAlignment="1">
      <alignment horizontal="right" vertical="center" wrapText="1"/>
    </xf>
    <xf numFmtId="44" fontId="45" fillId="0" borderId="15" xfId="307" applyFont="1" applyFill="1" applyBorder="1" applyAlignment="1">
      <alignment horizontal="right" vertical="center" wrapText="1"/>
    </xf>
    <xf numFmtId="44" fontId="45" fillId="0" borderId="14" xfId="307" applyFont="1" applyFill="1" applyBorder="1" applyAlignment="1">
      <alignment horizontal="right" vertical="center"/>
    </xf>
    <xf numFmtId="44" fontId="25" fillId="26" borderId="15" xfId="307" applyFont="1" applyFill="1" applyBorder="1" applyAlignment="1">
      <alignment horizontal="right" vertical="center" wrapText="1"/>
    </xf>
    <xf numFmtId="44" fontId="16" fillId="24" borderId="15" xfId="307" applyFont="1" applyFill="1" applyBorder="1" applyAlignment="1">
      <alignment horizontal="right" vertical="center" wrapText="1"/>
    </xf>
    <xf numFmtId="4" fontId="46" fillId="0" borderId="14" xfId="0" applyNumberFormat="1" applyFont="1" applyBorder="1" applyAlignment="1">
      <alignment horizontal="center" vertical="center" wrapText="1"/>
    </xf>
    <xf numFmtId="4" fontId="46" fillId="0" borderId="14" xfId="0" applyNumberFormat="1" applyFont="1" applyFill="1" applyBorder="1" applyAlignment="1">
      <alignment horizontal="center" vertical="center" wrapText="1"/>
    </xf>
    <xf numFmtId="4" fontId="20" fillId="26" borderId="14" xfId="0" applyNumberFormat="1" applyFont="1" applyFill="1" applyBorder="1" applyAlignment="1" applyProtection="1">
      <alignment horizontal="center" vertical="center" wrapText="1"/>
    </xf>
    <xf numFmtId="10" fontId="5" fillId="67" borderId="63" xfId="0" applyNumberFormat="1" applyFont="1" applyFill="1" applyBorder="1" applyAlignment="1">
      <alignment horizontal="center" vertical="center"/>
    </xf>
    <xf numFmtId="10" fontId="5" fillId="67" borderId="20" xfId="0" applyNumberFormat="1" applyFont="1" applyFill="1" applyBorder="1" applyAlignment="1">
      <alignment horizontal="center" vertical="center"/>
    </xf>
    <xf numFmtId="0" fontId="53" fillId="0" borderId="76" xfId="306" applyNumberFormat="1" applyFont="1" applyFill="1" applyBorder="1" applyAlignment="1" applyProtection="1">
      <alignment horizontal="center" wrapText="1"/>
    </xf>
    <xf numFmtId="0" fontId="53" fillId="0" borderId="75" xfId="306" applyNumberFormat="1" applyFont="1" applyFill="1" applyBorder="1" applyAlignment="1" applyProtection="1">
      <alignment horizontal="center" wrapText="1"/>
    </xf>
    <xf numFmtId="0" fontId="53" fillId="0" borderId="77" xfId="306" applyNumberFormat="1" applyFont="1" applyFill="1" applyBorder="1" applyAlignment="1" applyProtection="1">
      <alignment horizontal="center" wrapText="1"/>
    </xf>
    <xf numFmtId="0" fontId="52" fillId="0" borderId="76" xfId="306" applyNumberFormat="1" applyFont="1" applyFill="1" applyBorder="1" applyAlignment="1" applyProtection="1">
      <alignment horizontal="center" vertical="top" wrapText="1"/>
    </xf>
    <xf numFmtId="0" fontId="52" fillId="0" borderId="75" xfId="306" applyNumberFormat="1" applyFont="1" applyFill="1" applyBorder="1" applyAlignment="1" applyProtection="1">
      <alignment horizontal="center" vertical="top" wrapText="1"/>
    </xf>
    <xf numFmtId="0" fontId="52" fillId="0" borderId="77" xfId="306" applyNumberFormat="1" applyFont="1" applyFill="1" applyBorder="1" applyAlignment="1" applyProtection="1">
      <alignment horizontal="center" vertical="top" wrapText="1"/>
    </xf>
  </cellXfs>
  <cellStyles count="308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20% - Ênfase1" xfId="283" builtinId="30" hidden="1"/>
    <cellStyle name="20% - Ênfase1 2" xfId="7"/>
    <cellStyle name="20% - Ênfase1 2 2" xfId="8"/>
    <cellStyle name="20% - Ênfase1 3" xfId="9"/>
    <cellStyle name="20% - Ênfase1 3 2" xfId="10"/>
    <cellStyle name="20% - Ênfase2" xfId="287" builtinId="34" hidden="1"/>
    <cellStyle name="20% - Ênfase2 2" xfId="11"/>
    <cellStyle name="20% - Ênfase2 2 2" xfId="12"/>
    <cellStyle name="20% - Ênfase2 3" xfId="13"/>
    <cellStyle name="20% - Ênfase2 3 2" xfId="14"/>
    <cellStyle name="20% - Ênfase3" xfId="291" builtinId="38" hidden="1"/>
    <cellStyle name="20% - Ênfase3 2" xfId="15"/>
    <cellStyle name="20% - Ênfase3 2 2" xfId="16"/>
    <cellStyle name="20% - Ênfase3 3" xfId="17"/>
    <cellStyle name="20% - Ênfase3 3 2" xfId="18"/>
    <cellStyle name="20% - Ênfase4" xfId="295" builtinId="42" hidden="1"/>
    <cellStyle name="20% - Ênfase4 2" xfId="19"/>
    <cellStyle name="20% - Ênfase4 2 2" xfId="20"/>
    <cellStyle name="20% - Ênfase4 3" xfId="21"/>
    <cellStyle name="20% - Ênfase4 3 2" xfId="22"/>
    <cellStyle name="20% - Ênfase5" xfId="299" builtinId="46" hidden="1"/>
    <cellStyle name="20% - Ênfase5 2" xfId="23"/>
    <cellStyle name="20% - Ênfase5 2 2" xfId="24"/>
    <cellStyle name="20% - Ênfase5 3" xfId="25"/>
    <cellStyle name="20% - Ênfase5 3 2" xfId="26"/>
    <cellStyle name="20% - Ênfase6" xfId="303" builtinId="50" hidden="1"/>
    <cellStyle name="20% - Ênfase6 2" xfId="27"/>
    <cellStyle name="20% - Ênfase6 2 2" xfId="28"/>
    <cellStyle name="20% - Ênfase6 3" xfId="29"/>
    <cellStyle name="20% - Ênfase6 3 2" xfId="30"/>
    <cellStyle name="40% - Accent1" xfId="31"/>
    <cellStyle name="40% - Accent2" xfId="32"/>
    <cellStyle name="40% - Accent3" xfId="33"/>
    <cellStyle name="40% - Accent4" xfId="34"/>
    <cellStyle name="40% - Accent5" xfId="35"/>
    <cellStyle name="40% - Accent6" xfId="36"/>
    <cellStyle name="40% - Ênfase1" xfId="284" builtinId="31" hidden="1"/>
    <cellStyle name="40% - Ênfase1 2" xfId="37"/>
    <cellStyle name="40% - Ênfase1 2 2" xfId="38"/>
    <cellStyle name="40% - Ênfase1 3" xfId="39"/>
    <cellStyle name="40% - Ênfase1 3 2" xfId="40"/>
    <cellStyle name="40% - Ênfase2" xfId="288" builtinId="35" hidden="1"/>
    <cellStyle name="40% - Ênfase2 2" xfId="41"/>
    <cellStyle name="40% - Ênfase2 2 2" xfId="42"/>
    <cellStyle name="40% - Ênfase2 3" xfId="43"/>
    <cellStyle name="40% - Ênfase2 3 2" xfId="44"/>
    <cellStyle name="40% - Ênfase3" xfId="292" builtinId="39" hidden="1"/>
    <cellStyle name="40% - Ênfase3 2" xfId="45"/>
    <cellStyle name="40% - Ênfase3 2 2" xfId="46"/>
    <cellStyle name="40% - Ênfase3 3" xfId="47"/>
    <cellStyle name="40% - Ênfase3 3 2" xfId="48"/>
    <cellStyle name="40% - Ênfase4" xfId="296" builtinId="43" hidden="1"/>
    <cellStyle name="40% - Ênfase4 2" xfId="49"/>
    <cellStyle name="40% - Ênfase4 2 2" xfId="50"/>
    <cellStyle name="40% - Ênfase4 3" xfId="51"/>
    <cellStyle name="40% - Ênfase4 3 2" xfId="52"/>
    <cellStyle name="40% - Ênfase5" xfId="300" builtinId="47" hidden="1"/>
    <cellStyle name="40% - Ênfase5 2" xfId="53"/>
    <cellStyle name="40% - Ênfase5 2 2" xfId="54"/>
    <cellStyle name="40% - Ênfase5 3" xfId="55"/>
    <cellStyle name="40% - Ênfase5 3 2" xfId="56"/>
    <cellStyle name="40% - Ênfase6" xfId="304" builtinId="51" hidden="1"/>
    <cellStyle name="40% - Ênfase6 2" xfId="57"/>
    <cellStyle name="40% - Ênfase6 2 2" xfId="58"/>
    <cellStyle name="40% - Ênfase6 3" xfId="59"/>
    <cellStyle name="40% - Ênfase6 3 2" xfId="60"/>
    <cellStyle name="60% - Accent1" xfId="61"/>
    <cellStyle name="60% - Accent2" xfId="62"/>
    <cellStyle name="60% - Accent3" xfId="63"/>
    <cellStyle name="60% - Accent4" xfId="64"/>
    <cellStyle name="60% - Accent5" xfId="65"/>
    <cellStyle name="60% - Accent6" xfId="66"/>
    <cellStyle name="60% - Ênfase1" xfId="285" builtinId="32" hidden="1"/>
    <cellStyle name="60% - Ênfase1 2" xfId="67"/>
    <cellStyle name="60% - Ênfase1 2 2" xfId="68"/>
    <cellStyle name="60% - Ênfase1 3" xfId="69"/>
    <cellStyle name="60% - Ênfase1 3 2" xfId="70"/>
    <cellStyle name="60% - Ênfase2" xfId="289" builtinId="36" hidden="1"/>
    <cellStyle name="60% - Ênfase2 2" xfId="71"/>
    <cellStyle name="60% - Ênfase2 2 2" xfId="72"/>
    <cellStyle name="60% - Ênfase2 3" xfId="73"/>
    <cellStyle name="60% - Ênfase2 3 2" xfId="74"/>
    <cellStyle name="60% - Ênfase3" xfId="293" builtinId="40" hidden="1"/>
    <cellStyle name="60% - Ênfase3 2" xfId="75"/>
    <cellStyle name="60% - Ênfase3 2 2" xfId="76"/>
    <cellStyle name="60% - Ênfase3 3" xfId="77"/>
    <cellStyle name="60% - Ênfase3 3 2" xfId="78"/>
    <cellStyle name="60% - Ênfase4" xfId="297" builtinId="44" hidden="1"/>
    <cellStyle name="60% - Ênfase4 2" xfId="79"/>
    <cellStyle name="60% - Ênfase4 2 2" xfId="80"/>
    <cellStyle name="60% - Ênfase4 3" xfId="81"/>
    <cellStyle name="60% - Ênfase4 3 2" xfId="82"/>
    <cellStyle name="60% - Ênfase5" xfId="301" builtinId="48" hidden="1"/>
    <cellStyle name="60% - Ênfase5 2" xfId="83"/>
    <cellStyle name="60% - Ênfase5 2 2" xfId="84"/>
    <cellStyle name="60% - Ênfase5 3" xfId="85"/>
    <cellStyle name="60% - Ênfase5 3 2" xfId="86"/>
    <cellStyle name="60% - Ênfase6" xfId="305" builtinId="52" hidden="1"/>
    <cellStyle name="60% - Ênfase6 2" xfId="87"/>
    <cellStyle name="60% - Ênfase6 2 2" xfId="88"/>
    <cellStyle name="60% - Ênfase6 3" xfId="89"/>
    <cellStyle name="60% - Ênfase6 3 2" xfId="90"/>
    <cellStyle name="Accent1" xfId="91"/>
    <cellStyle name="Accent2" xfId="92"/>
    <cellStyle name="Accent3" xfId="93"/>
    <cellStyle name="Accent4" xfId="94"/>
    <cellStyle name="Accent5" xfId="95"/>
    <cellStyle name="Accent6" xfId="96"/>
    <cellStyle name="Bad" xfId="97"/>
    <cellStyle name="Bom" xfId="271" builtinId="26" hidden="1"/>
    <cellStyle name="Bom 2" xfId="98"/>
    <cellStyle name="Bom 2 2" xfId="99"/>
    <cellStyle name="Bom 3" xfId="100"/>
    <cellStyle name="Bom 3 2" xfId="101"/>
    <cellStyle name="Calculation" xfId="102"/>
    <cellStyle name="Cálculo" xfId="276" builtinId="22" hidden="1"/>
    <cellStyle name="Cálculo 2" xfId="103"/>
    <cellStyle name="Cálculo 2 2" xfId="104"/>
    <cellStyle name="Cálculo 3" xfId="105"/>
    <cellStyle name="Cálculo 3 2" xfId="106"/>
    <cellStyle name="Cancel" xfId="107"/>
    <cellStyle name="Cancel 2" xfId="108"/>
    <cellStyle name="Cancel 3" xfId="109"/>
    <cellStyle name="Célula de Verificação" xfId="278" builtinId="23" hidden="1"/>
    <cellStyle name="Célula de Verificação 2" xfId="110"/>
    <cellStyle name="Célula de Verificação 2 2" xfId="111"/>
    <cellStyle name="Célula de Verificação 3" xfId="112"/>
    <cellStyle name="Célula de Verificação 3 2" xfId="113"/>
    <cellStyle name="Célula Vinculada" xfId="277" builtinId="24" hidden="1"/>
    <cellStyle name="Célula Vinculada 2" xfId="114"/>
    <cellStyle name="Célula Vinculada 2 2" xfId="115"/>
    <cellStyle name="Célula Vinculada 3" xfId="116"/>
    <cellStyle name="Célula Vinculada 3 2" xfId="117"/>
    <cellStyle name="Check Cell" xfId="118"/>
    <cellStyle name="Data" xfId="119"/>
    <cellStyle name="Default 1" xfId="306"/>
    <cellStyle name="Ênfase1" xfId="282" builtinId="29" hidden="1"/>
    <cellStyle name="Ênfase1 2" xfId="120"/>
    <cellStyle name="Ênfase1 2 2" xfId="121"/>
    <cellStyle name="Ênfase1 3" xfId="122"/>
    <cellStyle name="Ênfase1 3 2" xfId="123"/>
    <cellStyle name="Ênfase2" xfId="286" builtinId="33" hidden="1"/>
    <cellStyle name="Ênfase2 2" xfId="124"/>
    <cellStyle name="Ênfase2 2 2" xfId="125"/>
    <cellStyle name="Ênfase2 3" xfId="126"/>
    <cellStyle name="Ênfase2 3 2" xfId="127"/>
    <cellStyle name="Ênfase3" xfId="290" builtinId="37" hidden="1"/>
    <cellStyle name="Ênfase3 2" xfId="128"/>
    <cellStyle name="Ênfase3 2 2" xfId="129"/>
    <cellStyle name="Ênfase3 3" xfId="130"/>
    <cellStyle name="Ênfase3 3 2" xfId="131"/>
    <cellStyle name="Ênfase4" xfId="294" builtinId="41" hidden="1"/>
    <cellStyle name="Ênfase4 2" xfId="132"/>
    <cellStyle name="Ênfase4 2 2" xfId="133"/>
    <cellStyle name="Ênfase4 3" xfId="134"/>
    <cellStyle name="Ênfase4 3 2" xfId="135"/>
    <cellStyle name="Ênfase5" xfId="298" builtinId="45" hidden="1"/>
    <cellStyle name="Ênfase5 2" xfId="136"/>
    <cellStyle name="Ênfase5 2 2" xfId="137"/>
    <cellStyle name="Ênfase5 3" xfId="138"/>
    <cellStyle name="Ênfase5 3 2" xfId="139"/>
    <cellStyle name="Ênfase6" xfId="302" builtinId="49" hidden="1"/>
    <cellStyle name="Ênfase6 2" xfId="140"/>
    <cellStyle name="Ênfase6 2 2" xfId="141"/>
    <cellStyle name="Ênfase6 3" xfId="142"/>
    <cellStyle name="Ênfase6 3 2" xfId="143"/>
    <cellStyle name="Entrada" xfId="274" builtinId="20" hidden="1"/>
    <cellStyle name="Entrada 2" xfId="144"/>
    <cellStyle name="Entrada 2 2" xfId="145"/>
    <cellStyle name="Entrada 3" xfId="146"/>
    <cellStyle name="Entrada 3 2" xfId="147"/>
    <cellStyle name="Excel Built-in Normal" xfId="148"/>
    <cellStyle name="Excel Built-in Normal 1" xfId="149"/>
    <cellStyle name="Explanatory Text" xfId="150"/>
    <cellStyle name="Fixo" xfId="151"/>
    <cellStyle name="Good" xfId="152"/>
    <cellStyle name="Heading 1" xfId="153"/>
    <cellStyle name="Heading 2" xfId="154"/>
    <cellStyle name="Heading 3" xfId="155"/>
    <cellStyle name="Heading 4" xfId="156"/>
    <cellStyle name="Incorreto" xfId="272" builtinId="27" hidden="1"/>
    <cellStyle name="Incorreto 2" xfId="157"/>
    <cellStyle name="Incorreto 2 2" xfId="158"/>
    <cellStyle name="Incorreto 3" xfId="159"/>
    <cellStyle name="Incorreto 3 2" xfId="160"/>
    <cellStyle name="Input" xfId="161"/>
    <cellStyle name="Linked Cell" xfId="162"/>
    <cellStyle name="Moeda" xfId="307" builtinId="4"/>
    <cellStyle name="Moeda 2" xfId="163"/>
    <cellStyle name="Moeda 2 2" xfId="164"/>
    <cellStyle name="Moeda 2 2 2" xfId="165"/>
    <cellStyle name="Moeda 2 3" xfId="166"/>
    <cellStyle name="Moeda 2 4" xfId="167"/>
    <cellStyle name="Moeda 2_Planilha de Composição de Custos - Copeiragem e Recepc MODELO" xfId="168"/>
    <cellStyle name="Moeda 3" xfId="169"/>
    <cellStyle name="Moeda 3 2" xfId="170"/>
    <cellStyle name="Moeda 4" xfId="171"/>
    <cellStyle name="Moeda 5" xfId="172"/>
    <cellStyle name="Moeda 6" xfId="173"/>
    <cellStyle name="Moeda 7" xfId="174"/>
    <cellStyle name="Neutra" xfId="273" builtinId="28" hidden="1"/>
    <cellStyle name="Neutra 2" xfId="175"/>
    <cellStyle name="Neutra 2 2" xfId="176"/>
    <cellStyle name="Neutra 3" xfId="177"/>
    <cellStyle name="Neutra 3 2" xfId="178"/>
    <cellStyle name="Neutral" xfId="179"/>
    <cellStyle name="Normal" xfId="0" builtinId="0"/>
    <cellStyle name="Normal 10" xfId="180"/>
    <cellStyle name="Normal 2" xfId="181"/>
    <cellStyle name="Normal 2 2" xfId="182"/>
    <cellStyle name="Normal 2 2 2" xfId="183"/>
    <cellStyle name="Normal 2_022-007-ORC-R2 - 19NOV2014" xfId="184"/>
    <cellStyle name="Normal 3" xfId="185"/>
    <cellStyle name="Normal 3 2" xfId="186"/>
    <cellStyle name="Normal 3_ASCAMARE 01-2016 -terraplanagem - 22.05.17" xfId="187"/>
    <cellStyle name="Normal 4" xfId="188"/>
    <cellStyle name="Normal 5" xfId="189"/>
    <cellStyle name="Normal 6" xfId="190"/>
    <cellStyle name="Normal 7" xfId="191"/>
    <cellStyle name="Normal 8" xfId="192"/>
    <cellStyle name="Normal 9" xfId="193"/>
    <cellStyle name="Nota" xfId="280" builtinId="10" hidden="1"/>
    <cellStyle name="Nota 2" xfId="194"/>
    <cellStyle name="Nota 2 2" xfId="195"/>
    <cellStyle name="Nota 3" xfId="196"/>
    <cellStyle name="Nota 3 2" xfId="197"/>
    <cellStyle name="Note" xfId="198"/>
    <cellStyle name="Output" xfId="199"/>
    <cellStyle name="Percentual" xfId="200"/>
    <cellStyle name="Ponto" xfId="201"/>
    <cellStyle name="Porcentagem" xfId="202" builtinId="5"/>
    <cellStyle name="Porcentagem 10" xfId="203"/>
    <cellStyle name="Porcentagem 2" xfId="204"/>
    <cellStyle name="Porcentagem 2 2" xfId="205"/>
    <cellStyle name="Porcentagem 2 3" xfId="206"/>
    <cellStyle name="Porcentagem 3" xfId="207"/>
    <cellStyle name="Porcentagem 4" xfId="208"/>
    <cellStyle name="Porcentagem 5" xfId="209"/>
    <cellStyle name="Porcentagem 5 2" xfId="210"/>
    <cellStyle name="Saída" xfId="275" builtinId="21" hidden="1"/>
    <cellStyle name="Saída 2" xfId="211"/>
    <cellStyle name="Saída 2 2" xfId="212"/>
    <cellStyle name="Saída 3" xfId="213"/>
    <cellStyle name="Saída 3 2" xfId="214"/>
    <cellStyle name="Separador de m" xfId="215"/>
    <cellStyle name="Separador de milhares 10" xfId="216"/>
    <cellStyle name="Separador de milhares 10 2" xfId="217"/>
    <cellStyle name="Separador de milhares 2" xfId="218"/>
    <cellStyle name="Separador de milhares 2 2" xfId="219"/>
    <cellStyle name="Separador de milhares 2 2 2" xfId="220"/>
    <cellStyle name="Separador de milhares 2 3" xfId="221"/>
    <cellStyle name="Separador de milhares 3" xfId="222"/>
    <cellStyle name="Separador de milhares 4" xfId="223"/>
    <cellStyle name="Separador de milhares 5" xfId="224"/>
    <cellStyle name="Texto de Aviso" xfId="279" builtinId="11" hidden="1"/>
    <cellStyle name="Texto de Aviso 2" xfId="225"/>
    <cellStyle name="Texto de Aviso 2 2" xfId="226"/>
    <cellStyle name="Texto de Aviso 3" xfId="227"/>
    <cellStyle name="Texto de Aviso 3 2" xfId="228"/>
    <cellStyle name="Texto Explicativo" xfId="281" builtinId="53" hidden="1"/>
    <cellStyle name="Texto Explicativo 2" xfId="229"/>
    <cellStyle name="Texto Explicativo 2 2" xfId="230"/>
    <cellStyle name="Texto Explicativo 3" xfId="231"/>
    <cellStyle name="Texto Explicativo 3 2" xfId="232"/>
    <cellStyle name="Title" xfId="233"/>
    <cellStyle name="Título" xfId="266" builtinId="15" hidden="1"/>
    <cellStyle name="Título 1" xfId="267" builtinId="16" hidden="1"/>
    <cellStyle name="Título 1 1" xfId="234"/>
    <cellStyle name="Título 1 2" xfId="235"/>
    <cellStyle name="Título 1 2 2" xfId="236"/>
    <cellStyle name="Título 1 3" xfId="237"/>
    <cellStyle name="Título 1 3 2" xfId="238"/>
    <cellStyle name="Título 2" xfId="268" builtinId="17" hidden="1"/>
    <cellStyle name="Título 2 2" xfId="239"/>
    <cellStyle name="Título 2 2 2" xfId="240"/>
    <cellStyle name="Título 2 3" xfId="241"/>
    <cellStyle name="Título 2 3 2" xfId="242"/>
    <cellStyle name="Título 3" xfId="269" builtinId="18" hidden="1"/>
    <cellStyle name="Título 3 2" xfId="243"/>
    <cellStyle name="Título 3 2 2" xfId="244"/>
    <cellStyle name="Título 3 3" xfId="245"/>
    <cellStyle name="Título 3 3 2" xfId="246"/>
    <cellStyle name="Título 4" xfId="270" builtinId="19" hidden="1"/>
    <cellStyle name="Título 4 2" xfId="247"/>
    <cellStyle name="Título 4 2 2" xfId="248"/>
    <cellStyle name="Título 4 3" xfId="249"/>
    <cellStyle name="Título 4 3 2" xfId="250"/>
    <cellStyle name="Título 5" xfId="251"/>
    <cellStyle name="Título 5 2" xfId="252"/>
    <cellStyle name="Título 6" xfId="253"/>
    <cellStyle name="Título 6 2" xfId="254"/>
    <cellStyle name="Titulo1" xfId="255"/>
    <cellStyle name="Titulo2" xfId="256"/>
    <cellStyle name="Total 2" xfId="257"/>
    <cellStyle name="Total 2 2" xfId="258"/>
    <cellStyle name="Total 3" xfId="259"/>
    <cellStyle name="Total 3 2" xfId="260"/>
    <cellStyle name="Vírgula" xfId="261" builtinId="3"/>
    <cellStyle name="Vírgula 2" xfId="262"/>
    <cellStyle name="Vírgula 2 2" xfId="263"/>
    <cellStyle name="Vírgula 3" xfId="264"/>
    <cellStyle name="Warning Text" xfId="265"/>
  </cellStyles>
  <dxfs count="6">
    <dxf>
      <fill>
        <patternFill patternType="gray125">
          <bgColor indexed="51"/>
        </patternFill>
      </fill>
    </dxf>
    <dxf>
      <font>
        <condense val="0"/>
        <extend val="0"/>
        <color indexed="10"/>
      </font>
      <fill>
        <patternFill>
          <bgColor indexed="51"/>
        </patternFill>
      </fill>
    </dxf>
    <dxf>
      <font>
        <condense val="0"/>
        <extend val="0"/>
        <color indexed="12"/>
      </font>
      <fill>
        <patternFill>
          <bgColor indexed="27"/>
        </patternFill>
      </fill>
    </dxf>
    <dxf>
      <font>
        <b/>
        <i/>
        <condense val="0"/>
        <extend val="0"/>
        <color indexed="10"/>
      </font>
    </dxf>
    <dxf>
      <fill>
        <patternFill patternType="gray0625">
          <bgColor indexed="51"/>
        </patternFill>
      </fill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3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2.xml"/><Relationship Id="rId10" Type="http://schemas.openxmlformats.org/officeDocument/2006/relationships/externalLink" Target="externalLinks/externalLink7.xml"/><Relationship Id="rId19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externalLink" Target="externalLinks/externalLink1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1627515</xdr:colOff>
      <xdr:row>0</xdr:row>
      <xdr:rowOff>105390</xdr:rowOff>
    </xdr:from>
    <xdr:to>
      <xdr:col>4</xdr:col>
      <xdr:colOff>855157</xdr:colOff>
      <xdr:row>0</xdr:row>
      <xdr:rowOff>744030</xdr:rowOff>
    </xdr:to>
    <xdr:sp macro="" textlink="">
      <xdr:nvSpPr>
        <xdr:cNvPr id="2" name="CustomShape 1">
          <a:extLst/>
        </xdr:cNvPr>
        <xdr:cNvSpPr/>
      </xdr:nvSpPr>
      <xdr:spPr>
        <a:xfrm>
          <a:off x="2808615" y="105390"/>
          <a:ext cx="3999667" cy="638640"/>
        </a:xfrm>
        <a:custGeom>
          <a:avLst/>
          <a:gdLst/>
          <a:ahLst/>
          <a:cxnLst/>
          <a:rect l="l" t="t" r="r" b="b"/>
          <a:pathLst>
            <a:path w="21600" h="21600">
              <a:moveTo>
                <a:pt x="0" y="0"/>
              </a:moveTo>
              <a:lnTo>
                <a:pt x="21600" y="0"/>
              </a:lnTo>
              <a:lnTo>
                <a:pt x="21600" y="21600"/>
              </a:lnTo>
              <a:lnTo>
                <a:pt x="0" y="21600"/>
              </a:lnTo>
              <a:lnTo>
                <a:pt x="0" y="0"/>
              </a:lnTo>
              <a:close/>
            </a:path>
          </a:pathLst>
        </a:custGeom>
        <a:noFill/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lIns="27360" tIns="22680" rIns="0" bIns="0"/>
        <a:lstStyle/>
        <a:p>
          <a:pPr algn="ctr">
            <a:lnSpc>
              <a:spcPct val="100000"/>
            </a:lnSpc>
          </a:pPr>
          <a:r>
            <a:rPr lang="pt-BR" sz="1100" b="1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PREFEITURA MUNICIPAL DE LAGOA SANTA</a:t>
          </a:r>
          <a:endParaRPr lang="pt-BR" sz="11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Secretaria Municipal de Desenvolvimento Urbano</a:t>
          </a:r>
          <a:endParaRPr lang="pt-BR" sz="11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pt-BR" sz="1100" b="0" strike="noStrike" spc="-1">
              <a:solidFill>
                <a:srgbClr val="000000"/>
              </a:solidFill>
              <a:uFill>
                <a:solidFill>
                  <a:srgbClr val="FFFFFF"/>
                </a:solidFill>
              </a:uFill>
              <a:latin typeface="Arial"/>
            </a:rPr>
            <a:t>Diretoria de Obras</a:t>
          </a:r>
          <a:endParaRPr lang="pt-BR" sz="1100" b="0" strike="noStrike" spc="-1">
            <a:solidFill>
              <a:srgbClr val="000000"/>
            </a:solidFill>
            <a:uFill>
              <a:solidFill>
                <a:srgbClr val="FFFFFF"/>
              </a:solidFill>
            </a:uFill>
            <a:latin typeface="Times New Roman"/>
          </a:endParaRPr>
        </a:p>
      </xdr:txBody>
    </xdr:sp>
    <xdr:clientData/>
  </xdr:twoCellAnchor>
  <xdr:twoCellAnchor editAs="oneCell">
    <xdr:from>
      <xdr:col>1</xdr:col>
      <xdr:colOff>595593</xdr:colOff>
      <xdr:row>0</xdr:row>
      <xdr:rowOff>28575</xdr:rowOff>
    </xdr:from>
    <xdr:to>
      <xdr:col>2</xdr:col>
      <xdr:colOff>1047750</xdr:colOff>
      <xdr:row>0</xdr:row>
      <xdr:rowOff>752475</xdr:rowOff>
    </xdr:to>
    <xdr:pic>
      <xdr:nvPicPr>
        <xdr:cNvPr id="7234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071843" y="28575"/>
          <a:ext cx="1157007" cy="7239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0</xdr:rowOff>
    </xdr:from>
    <xdr:to>
      <xdr:col>9</xdr:col>
      <xdr:colOff>409575</xdr:colOff>
      <xdr:row>1</xdr:row>
      <xdr:rowOff>323850</xdr:rowOff>
    </xdr:to>
    <xdr:pic>
      <xdr:nvPicPr>
        <xdr:cNvPr id="8225" name="Picture 1" descr="Cabecalho_Timbrado_PB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525" y="0"/>
          <a:ext cx="5295900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Meus%20Documentos\FV-DNER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contas.tcu.gov.br/Users/Richelieu/Desktop/DIPAC/TERMOS_DE_REFER&#202;NCIA/LIMPEZA_COPEIRAGEM/SE_MA/Custo%20Material%20e%20Equipamentos-final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Arquivos%20internos\Quadro%20de%20quantidades\ORCAMENT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D%20DELL\PMLS\PARA%20LICITAR\CRECHE-GALP&#195;O\PARA%20LICITA&#199;&#195;O\descritivos\Projetos\Marcilio\TO-010\Meus%20documentos\EGESA\Br-482mg\Volume1\CANAA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PMLS\MODELO%20PLANILHA%20E%20BDI%20ATUALIZAD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D%20DELL\PMLS\PARA%20LICITAR\CRECHE-GALP&#195;O\PARA%20LICITA&#199;&#195;O\descritivos\Meus%20documentos\Egesa-antigos\TO-134\Meus%20Documentos\FV-DNE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-antigos\TO-134\0798\TECNICO\TEACOMP\LOTE06\P09\P10\RELAT61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D%20DELL\PMLS\PARA%20LICITAR\CRECHE-GALP&#195;O\PARA%20LICITA&#199;&#195;O\descritivos\Meus%20documentos\Egesa-antigos\TO-134\0798\TECNICO\TEACOMP\LOTE06\P09\P10\RELAT610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quivos%20internos\Quadro%20de%20quantidades\ORCAMENT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Meus%20documentos\EGESA\Br-482mg\Volume1\CANAA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D%20DELL\PMLS\PARA%20LICITAR\CRECHE-GALP&#195;O\PARA%20LICITA&#199;&#195;O\descritivos\Meus%20documentos\EGESA\Br-482mg\Volume1\CANAA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HD%20DELL\PMLS\PARA%20LICITAR\CRECHE-GALP&#195;O\PARA%20LICITA&#199;&#195;O\PMLS\MODELO%20PLANILHA%20E%20BDI%20ATUALIZADOS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ack_server\descritivos\Projetos\Marcilio\TO-010\Meus%20documentos\EGESA\Br-482mg\Volume1\CANA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ateriais"/>
      <sheetName val="Equipamentos"/>
      <sheetName val="ORÇ EQUIP"/>
      <sheetName val="QuQuant"/>
    </sheetNames>
    <sheetDataSet>
      <sheetData sheetId="0" refreshError="1"/>
      <sheetData sheetId="1" refreshError="1"/>
      <sheetData sheetId="2" refreshError="1"/>
      <sheetData sheetId="3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orcamentodnerL1"/>
      <sheetName val="qorcamentodnerL2"/>
    </sheetNames>
    <sheetDataSet>
      <sheetData sheetId="0"/>
      <sheetData sheetId="1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  <sheetName val="qorcamentodnerL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BDI TCU 2622 - EDIF"/>
      <sheetName val="BDI TCU 2622 -URBANAS "/>
      <sheetName val="BDI TCU 2622 -SANEAMENTO"/>
      <sheetName val="BDI TCU 2622 - ELET"/>
      <sheetName val="BDI TCU 2622 - MAT.EQUIP"/>
      <sheetName val="BDI TCU 2622 PORT.MAR.FLU"/>
      <sheetName val="QCI"/>
      <sheetName val="CRONOGRAMA FINAN"/>
      <sheetName val="CRONOGRAMA FÍSICO"/>
    </sheetNames>
    <sheetDataSet>
      <sheetData sheetId="0">
        <row r="11">
          <cell r="N11" t="str">
            <v>MG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Vorigi"/>
      <sheetName val="FVmodif"/>
      <sheetName val="FVresumo"/>
      <sheetName val="FVadotar"/>
      <sheetName val="Calculo4010"/>
      <sheetName val="ExempFC1"/>
      <sheetName val="ExemFC2"/>
      <sheetName val="ExemFC3"/>
      <sheetName val="Exemp1"/>
      <sheetName val="Exemp2"/>
      <sheetName val="Exemp3"/>
      <sheetName val="Exemp4"/>
      <sheetName val="Exemp5"/>
      <sheetName val="Exemp6"/>
      <sheetName val="Exemp7"/>
      <sheetName val="Exemp8"/>
      <sheetName val="PROJETO"/>
      <sheetName val="Exerci1"/>
      <sheetName val="Exerci2"/>
      <sheetName val="PROVA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_ORIGINAL"/>
      <sheetName val="RESUMO_AUT1"/>
    </sheetNames>
    <sheetDataSet>
      <sheetData sheetId="0" refreshError="1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UT_ORIGINAL"/>
      <sheetName val="RESUMO_AUT1"/>
    </sheetNames>
    <sheetDataSet>
      <sheetData sheetId="0"/>
      <sheetData sheetId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orcamentodnerL1"/>
      <sheetName val="qorcamentodnerL2"/>
    </sheetNames>
    <sheetDataSet>
      <sheetData sheetId="0"/>
      <sheetData sheetId="1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"/>
      <sheetName val="BDI TCU 2622 - EDIF"/>
      <sheetName val="BDI TCU 2622 -URBANAS "/>
      <sheetName val="BDI TCU 2622 -SANEAMENTO"/>
      <sheetName val="BDI TCU 2622 - ELET"/>
      <sheetName val="BDI TCU 2622 - MAT.EQUIP"/>
      <sheetName val="BDI TCU 2622 PORT.MAR.FLU"/>
      <sheetName val="QCI"/>
      <sheetName val="CRONOGRAMA FINAN"/>
      <sheetName val="CRONOGRAMA FÍSICO"/>
      <sheetName val="MODELO PLANILHA E BDI ATUALIZ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Quant-Vol1 (2)"/>
      <sheetName val="QQegesa"/>
      <sheetName val="QQuant-Vol1"/>
      <sheetName val="Licitação"/>
      <sheetName val="QQegesa-ant"/>
      <sheetName val="QQUANT"/>
      <sheetName val="QQder"/>
      <sheetName val="NumerN"/>
      <sheetName val="BS"/>
      <sheetName val="FR"/>
      <sheetName val="Dimens"/>
      <sheetName val="QuantPav"/>
      <sheetName val="QuQuant"/>
      <sheetName val="NumerN (2)"/>
      <sheetName val="Dimens (2)"/>
      <sheetName val="QuantPav (2)"/>
      <sheetName val="Plan2"/>
      <sheetName val="Plan3"/>
      <sheetName val="Plan4"/>
      <sheetName val="Plan5"/>
      <sheetName val="Plan6"/>
      <sheetName val="Plan7"/>
      <sheetName val="Plan8"/>
      <sheetName val="Plan9"/>
      <sheetName val="Plan10"/>
      <sheetName val="Plan11"/>
      <sheetName val="Plan12"/>
      <sheetName val="Plan13"/>
      <sheetName val="Plan14"/>
      <sheetName val="Plan15"/>
      <sheetName val="Plan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V34"/>
  <sheetViews>
    <sheetView showGridLines="0" showZeros="0" tabSelected="1" view="pageBreakPreview" topLeftCell="A25" zoomScaleNormal="85" zoomScaleSheetLayoutView="100" workbookViewId="0">
      <selection activeCell="J27" sqref="J27"/>
    </sheetView>
  </sheetViews>
  <sheetFormatPr defaultRowHeight="12.75"/>
  <cols>
    <col min="1" max="1" width="7.140625" style="1" customWidth="1"/>
    <col min="2" max="2" width="10.5703125" style="1" customWidth="1"/>
    <col min="3" max="3" width="59" style="1" customWidth="1"/>
    <col min="4" max="4" width="12.5703125" style="1" customWidth="1"/>
    <col min="5" max="5" width="13" style="1" customWidth="1"/>
    <col min="6" max="6" width="14.28515625" style="1" customWidth="1"/>
    <col min="7" max="7" width="14.7109375" style="1" customWidth="1"/>
    <col min="8" max="8" width="16.7109375" style="1" bestFit="1" customWidth="1"/>
    <col min="9" max="9" width="5.140625" style="1" customWidth="1"/>
    <col min="10" max="16384" width="9.140625" style="1"/>
  </cols>
  <sheetData>
    <row r="1" spans="1:256" ht="60.75" customHeight="1">
      <c r="A1" s="175"/>
      <c r="B1" s="176"/>
      <c r="C1" s="177"/>
      <c r="D1" s="177"/>
      <c r="E1" s="177"/>
      <c r="F1" s="177"/>
      <c r="G1" s="177"/>
      <c r="H1" s="178"/>
    </row>
    <row r="2" spans="1:256" ht="3.75" customHeight="1">
      <c r="A2" s="179"/>
      <c r="B2" s="180"/>
      <c r="C2" s="180"/>
      <c r="D2" s="180"/>
      <c r="E2" s="180"/>
      <c r="F2" s="180"/>
      <c r="G2" s="180"/>
      <c r="H2" s="181"/>
    </row>
    <row r="3" spans="1:256" ht="20.100000000000001" customHeight="1">
      <c r="A3" s="182" t="s">
        <v>0</v>
      </c>
      <c r="B3" s="183"/>
      <c r="C3" s="183"/>
      <c r="D3" s="183"/>
      <c r="E3" s="183"/>
      <c r="F3" s="183"/>
      <c r="G3" s="183"/>
      <c r="H3" s="184"/>
    </row>
    <row r="4" spans="1:256" ht="3.75" customHeight="1">
      <c r="A4" s="157"/>
      <c r="B4" s="158"/>
      <c r="C4" s="158"/>
      <c r="D4" s="158"/>
      <c r="E4" s="158"/>
      <c r="F4" s="158"/>
      <c r="G4" s="158"/>
      <c r="H4" s="159"/>
    </row>
    <row r="5" spans="1:256" ht="20.100000000000001" customHeight="1">
      <c r="A5" s="187" t="s">
        <v>55</v>
      </c>
      <c r="B5" s="164"/>
      <c r="C5" s="164"/>
      <c r="D5" s="164"/>
      <c r="E5" s="164"/>
      <c r="F5" s="164" t="s">
        <v>1</v>
      </c>
      <c r="G5" s="164"/>
      <c r="H5" s="188"/>
    </row>
    <row r="6" spans="1:256" ht="35.25" customHeight="1">
      <c r="A6" s="162" t="s">
        <v>139</v>
      </c>
      <c r="B6" s="163"/>
      <c r="C6" s="163"/>
      <c r="D6" s="163"/>
      <c r="E6" s="163"/>
      <c r="F6" s="189" t="s">
        <v>144</v>
      </c>
      <c r="G6" s="189"/>
      <c r="H6" s="190"/>
    </row>
    <row r="7" spans="1:256" ht="21" customHeight="1">
      <c r="A7" s="162" t="s">
        <v>100</v>
      </c>
      <c r="B7" s="163"/>
      <c r="C7" s="163"/>
      <c r="D7" s="163"/>
      <c r="E7" s="168" t="s">
        <v>2</v>
      </c>
      <c r="F7" s="169"/>
      <c r="G7" s="192" t="s">
        <v>4</v>
      </c>
      <c r="H7" s="193"/>
    </row>
    <row r="8" spans="1:256" ht="23.25" customHeight="1">
      <c r="A8" s="185" t="s">
        <v>143</v>
      </c>
      <c r="B8" s="186"/>
      <c r="C8" s="186"/>
      <c r="D8" s="186"/>
      <c r="E8" s="191" t="s">
        <v>3</v>
      </c>
      <c r="F8" s="164" t="s">
        <v>140</v>
      </c>
      <c r="G8" s="170">
        <v>0.30170000000000002</v>
      </c>
      <c r="H8" s="263"/>
    </row>
    <row r="9" spans="1:256" ht="20.100000000000001" customHeight="1">
      <c r="A9" s="162" t="s">
        <v>56</v>
      </c>
      <c r="B9" s="163"/>
      <c r="C9" s="163"/>
      <c r="D9" s="163"/>
      <c r="E9" s="191"/>
      <c r="F9" s="164"/>
      <c r="G9" s="171"/>
      <c r="H9" s="26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</row>
    <row r="10" spans="1:256" ht="3.75" customHeight="1">
      <c r="A10" s="165"/>
      <c r="B10" s="166"/>
      <c r="C10" s="166"/>
      <c r="D10" s="166"/>
      <c r="E10" s="166"/>
      <c r="F10" s="166"/>
      <c r="G10" s="166"/>
      <c r="H10" s="167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</row>
    <row r="11" spans="1:256" ht="38.25">
      <c r="A11" s="16" t="s">
        <v>5</v>
      </c>
      <c r="B11" s="154" t="s">
        <v>6</v>
      </c>
      <c r="C11" s="154" t="s">
        <v>7</v>
      </c>
      <c r="D11" s="154" t="s">
        <v>8</v>
      </c>
      <c r="E11" s="154" t="s">
        <v>9</v>
      </c>
      <c r="F11" s="110" t="s">
        <v>10</v>
      </c>
      <c r="G11" s="155" t="s">
        <v>11</v>
      </c>
      <c r="H11" s="156" t="s">
        <v>12</v>
      </c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</row>
    <row r="12" spans="1:256" ht="19.5" customHeight="1">
      <c r="A12" s="90" t="s">
        <v>18</v>
      </c>
      <c r="B12" s="91"/>
      <c r="C12" s="92" t="s">
        <v>89</v>
      </c>
      <c r="D12" s="91"/>
      <c r="E12" s="91"/>
      <c r="F12" s="93"/>
      <c r="G12" s="93">
        <f>ROUND(F12+(F12*$G$8),2)</f>
        <v>0</v>
      </c>
      <c r="H12" s="30">
        <f>SUM(H13:H16)</f>
        <v>172688.59</v>
      </c>
      <c r="I12" s="15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</row>
    <row r="13" spans="1:256" s="28" customFormat="1" ht="60">
      <c r="A13" s="94" t="s">
        <v>13</v>
      </c>
      <c r="B13" s="104" t="s">
        <v>113</v>
      </c>
      <c r="C13" s="108" t="s">
        <v>126</v>
      </c>
      <c r="D13" s="86" t="s">
        <v>57</v>
      </c>
      <c r="E13" s="260">
        <f>MEMÓRIA!C6</f>
        <v>3000</v>
      </c>
      <c r="F13" s="255">
        <v>9.8699999999999992</v>
      </c>
      <c r="G13" s="255">
        <f>TRUNC(F13+(F13*$G$8),2)</f>
        <v>12.84</v>
      </c>
      <c r="H13" s="256">
        <f>TRUNC((E13*G13),2)</f>
        <v>38520</v>
      </c>
      <c r="I13" s="67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256" s="28" customFormat="1" ht="67.5" customHeight="1">
      <c r="A14" s="94" t="s">
        <v>14</v>
      </c>
      <c r="B14" s="104" t="s">
        <v>112</v>
      </c>
      <c r="C14" s="108" t="s">
        <v>128</v>
      </c>
      <c r="D14" s="86" t="s">
        <v>58</v>
      </c>
      <c r="E14" s="260">
        <f>MEMÓRIA!D11</f>
        <v>3000</v>
      </c>
      <c r="F14" s="257">
        <v>25.58</v>
      </c>
      <c r="G14" s="255">
        <f>TRUNC(F14+(F14*$G$8),2)</f>
        <v>33.29</v>
      </c>
      <c r="H14" s="256">
        <f t="shared" ref="H14:H25" si="0">TRUNC((E14*G14),2)</f>
        <v>99870</v>
      </c>
      <c r="I14" s="88"/>
      <c r="J14" s="11"/>
      <c r="K14" s="12"/>
      <c r="L14" s="13"/>
      <c r="M14" s="14"/>
      <c r="N14" s="14"/>
      <c r="O14" s="68"/>
      <c r="P14" s="68"/>
      <c r="Q14" s="10"/>
      <c r="R14" s="11"/>
      <c r="S14" s="12"/>
      <c r="T14" s="13"/>
      <c r="U14" s="14"/>
      <c r="V14" s="14"/>
      <c r="W14" s="68"/>
      <c r="X14" s="68"/>
      <c r="Y14" s="10"/>
      <c r="Z14" s="11"/>
      <c r="AA14" s="12"/>
      <c r="AB14" s="13"/>
      <c r="AC14" s="14"/>
      <c r="AD14" s="14"/>
      <c r="AE14" s="68"/>
      <c r="AF14" s="69">
        <f>ROUND((AC14*AE14),2)</f>
        <v>0</v>
      </c>
      <c r="AG14" s="5" t="s">
        <v>48</v>
      </c>
      <c r="AH14" s="6" t="s">
        <v>49</v>
      </c>
      <c r="AI14" s="7" t="s">
        <v>50</v>
      </c>
      <c r="AJ14" s="8" t="s">
        <v>51</v>
      </c>
      <c r="AK14" s="9">
        <v>4741.2950000000001</v>
      </c>
      <c r="AL14" s="9">
        <v>3.34</v>
      </c>
      <c r="AM14" s="65">
        <f>ROUND(AL14+(AL14*$G$8),2)</f>
        <v>4.3499999999999996</v>
      </c>
      <c r="AN14" s="66">
        <f>ROUND((AK14*AM14),2)</f>
        <v>20624.63</v>
      </c>
      <c r="AO14" s="5" t="s">
        <v>48</v>
      </c>
      <c r="AP14" s="6" t="s">
        <v>49</v>
      </c>
      <c r="AQ14" s="7" t="s">
        <v>50</v>
      </c>
      <c r="AR14" s="8" t="s">
        <v>51</v>
      </c>
      <c r="AS14" s="9">
        <v>4741.2950000000001</v>
      </c>
      <c r="AT14" s="9">
        <v>3.34</v>
      </c>
      <c r="AU14" s="65">
        <f>ROUND(AT14+(AT14*$G$8),2)</f>
        <v>4.3499999999999996</v>
      </c>
      <c r="AV14" s="66">
        <f>ROUND((AS14*AU14),2)</f>
        <v>20624.63</v>
      </c>
      <c r="AW14" s="5" t="s">
        <v>48</v>
      </c>
      <c r="AX14" s="6" t="s">
        <v>49</v>
      </c>
      <c r="AY14" s="7" t="s">
        <v>50</v>
      </c>
      <c r="AZ14" s="8" t="s">
        <v>51</v>
      </c>
      <c r="BA14" s="9">
        <v>4741.2950000000001</v>
      </c>
      <c r="BB14" s="9">
        <v>3.34</v>
      </c>
      <c r="BC14" s="65">
        <f>ROUND(BB14+(BB14*$G$8),2)</f>
        <v>4.3499999999999996</v>
      </c>
      <c r="BD14" s="66">
        <f>ROUND((BA14*BC14),2)</f>
        <v>20624.63</v>
      </c>
      <c r="BE14" s="5" t="s">
        <v>48</v>
      </c>
      <c r="BF14" s="6" t="s">
        <v>49</v>
      </c>
      <c r="BG14" s="7" t="s">
        <v>50</v>
      </c>
      <c r="BH14" s="8" t="s">
        <v>51</v>
      </c>
      <c r="BI14" s="9">
        <v>4741.2950000000001</v>
      </c>
      <c r="BJ14" s="9">
        <v>3.34</v>
      </c>
      <c r="BK14" s="65">
        <f>ROUND(BJ14+(BJ14*$G$8),2)</f>
        <v>4.3499999999999996</v>
      </c>
      <c r="BL14" s="66">
        <f>ROUND((BI14*BK14),2)</f>
        <v>20624.63</v>
      </c>
      <c r="BM14" s="5" t="s">
        <v>48</v>
      </c>
      <c r="BN14" s="6" t="s">
        <v>49</v>
      </c>
      <c r="BO14" s="7" t="s">
        <v>50</v>
      </c>
      <c r="BP14" s="8" t="s">
        <v>51</v>
      </c>
      <c r="BQ14" s="9">
        <v>4741.2950000000001</v>
      </c>
      <c r="BR14" s="9">
        <v>3.34</v>
      </c>
      <c r="BS14" s="65">
        <f>ROUND(BR14+(BR14*$G$8),2)</f>
        <v>4.3499999999999996</v>
      </c>
      <c r="BT14" s="66">
        <f>ROUND((BQ14*BS14),2)</f>
        <v>20624.63</v>
      </c>
      <c r="BU14" s="5" t="s">
        <v>48</v>
      </c>
      <c r="BV14" s="6" t="s">
        <v>49</v>
      </c>
      <c r="BW14" s="7" t="s">
        <v>50</v>
      </c>
      <c r="BX14" s="8" t="s">
        <v>51</v>
      </c>
      <c r="BY14" s="9">
        <v>4741.2950000000001</v>
      </c>
      <c r="BZ14" s="9">
        <v>3.34</v>
      </c>
      <c r="CA14" s="65">
        <f>ROUND(BZ14+(BZ14*$G$8),2)</f>
        <v>4.3499999999999996</v>
      </c>
      <c r="CB14" s="66">
        <f>ROUND((BY14*CA14),2)</f>
        <v>20624.63</v>
      </c>
      <c r="CC14" s="5" t="s">
        <v>48</v>
      </c>
      <c r="CD14" s="6" t="s">
        <v>49</v>
      </c>
      <c r="CE14" s="7" t="s">
        <v>50</v>
      </c>
      <c r="CF14" s="8" t="s">
        <v>51</v>
      </c>
      <c r="CG14" s="9">
        <v>4741.2950000000001</v>
      </c>
      <c r="CH14" s="9">
        <v>3.34</v>
      </c>
      <c r="CI14" s="65">
        <f>ROUND(CH14+(CH14*$G$8),2)</f>
        <v>4.3499999999999996</v>
      </c>
      <c r="CJ14" s="66">
        <f>ROUND((CG14*CI14),2)</f>
        <v>20624.63</v>
      </c>
      <c r="CK14" s="5" t="s">
        <v>48</v>
      </c>
      <c r="CL14" s="6" t="s">
        <v>49</v>
      </c>
      <c r="CM14" s="7" t="s">
        <v>50</v>
      </c>
      <c r="CN14" s="8" t="s">
        <v>51</v>
      </c>
      <c r="CO14" s="9">
        <v>4741.2950000000001</v>
      </c>
      <c r="CP14" s="9">
        <v>3.34</v>
      </c>
      <c r="CQ14" s="65">
        <f>ROUND(CP14+(CP14*$G$8),2)</f>
        <v>4.3499999999999996</v>
      </c>
      <c r="CR14" s="66">
        <f>ROUND((CO14*CQ14),2)</f>
        <v>20624.63</v>
      </c>
      <c r="CS14" s="5" t="s">
        <v>48</v>
      </c>
      <c r="CT14" s="6" t="s">
        <v>49</v>
      </c>
      <c r="CU14" s="7" t="s">
        <v>50</v>
      </c>
      <c r="CV14" s="8" t="s">
        <v>51</v>
      </c>
      <c r="CW14" s="9">
        <v>4741.2950000000001</v>
      </c>
      <c r="CX14" s="9">
        <v>3.34</v>
      </c>
      <c r="CY14" s="65">
        <f>ROUND(CX14+(CX14*$G$8),2)</f>
        <v>4.3499999999999996</v>
      </c>
      <c r="CZ14" s="66">
        <f>ROUND((CW14*CY14),2)</f>
        <v>20624.63</v>
      </c>
      <c r="DA14" s="5" t="s">
        <v>48</v>
      </c>
      <c r="DB14" s="6" t="s">
        <v>49</v>
      </c>
      <c r="DC14" s="7" t="s">
        <v>50</v>
      </c>
      <c r="DD14" s="8" t="s">
        <v>51</v>
      </c>
      <c r="DE14" s="9">
        <v>4741.2950000000001</v>
      </c>
      <c r="DF14" s="9">
        <v>3.34</v>
      </c>
      <c r="DG14" s="65">
        <f>ROUND(DF14+(DF14*$G$8),2)</f>
        <v>4.3499999999999996</v>
      </c>
      <c r="DH14" s="66">
        <f>ROUND((DE14*DG14),2)</f>
        <v>20624.63</v>
      </c>
      <c r="DI14" s="5" t="s">
        <v>48</v>
      </c>
      <c r="DJ14" s="6" t="s">
        <v>49</v>
      </c>
      <c r="DK14" s="7" t="s">
        <v>50</v>
      </c>
      <c r="DL14" s="8" t="s">
        <v>51</v>
      </c>
      <c r="DM14" s="9">
        <v>4741.2950000000001</v>
      </c>
      <c r="DN14" s="9">
        <v>3.34</v>
      </c>
      <c r="DO14" s="65">
        <f>ROUND(DN14+(DN14*$G$8),2)</f>
        <v>4.3499999999999996</v>
      </c>
      <c r="DP14" s="66">
        <f>ROUND((DM14*DO14),2)</f>
        <v>20624.63</v>
      </c>
      <c r="DQ14" s="5" t="s">
        <v>48</v>
      </c>
      <c r="DR14" s="6" t="s">
        <v>49</v>
      </c>
      <c r="DS14" s="7" t="s">
        <v>50</v>
      </c>
      <c r="DT14" s="8" t="s">
        <v>51</v>
      </c>
      <c r="DU14" s="9">
        <v>4741.2950000000001</v>
      </c>
      <c r="DV14" s="9">
        <v>3.34</v>
      </c>
      <c r="DW14" s="65">
        <f>ROUND(DV14+(DV14*$G$8),2)</f>
        <v>4.3499999999999996</v>
      </c>
      <c r="DX14" s="66">
        <f>ROUND((DU14*DW14),2)</f>
        <v>20624.63</v>
      </c>
      <c r="DY14" s="5" t="s">
        <v>48</v>
      </c>
      <c r="DZ14" s="6" t="s">
        <v>49</v>
      </c>
      <c r="EA14" s="7" t="s">
        <v>50</v>
      </c>
      <c r="EB14" s="8" t="s">
        <v>51</v>
      </c>
      <c r="EC14" s="9">
        <v>4741.2950000000001</v>
      </c>
      <c r="ED14" s="9">
        <v>3.34</v>
      </c>
      <c r="EE14" s="65">
        <f>ROUND(ED14+(ED14*$G$8),2)</f>
        <v>4.3499999999999996</v>
      </c>
      <c r="EF14" s="66">
        <f>ROUND((EC14*EE14),2)</f>
        <v>20624.63</v>
      </c>
      <c r="EG14" s="5" t="s">
        <v>48</v>
      </c>
      <c r="EH14" s="6" t="s">
        <v>49</v>
      </c>
      <c r="EI14" s="7" t="s">
        <v>50</v>
      </c>
      <c r="EJ14" s="8" t="s">
        <v>51</v>
      </c>
      <c r="EK14" s="9">
        <v>4741.2950000000001</v>
      </c>
      <c r="EL14" s="9">
        <v>3.34</v>
      </c>
      <c r="EM14" s="65">
        <f>ROUND(EL14+(EL14*$G$8),2)</f>
        <v>4.3499999999999996</v>
      </c>
      <c r="EN14" s="66">
        <f>ROUND((EK14*EM14),2)</f>
        <v>20624.63</v>
      </c>
      <c r="EO14" s="5" t="s">
        <v>48</v>
      </c>
      <c r="EP14" s="6" t="s">
        <v>49</v>
      </c>
      <c r="EQ14" s="7" t="s">
        <v>50</v>
      </c>
      <c r="ER14" s="8" t="s">
        <v>51</v>
      </c>
      <c r="ES14" s="9">
        <v>4741.2950000000001</v>
      </c>
      <c r="ET14" s="9">
        <v>3.34</v>
      </c>
      <c r="EU14" s="65">
        <f>ROUND(ET14+(ET14*$G$8),2)</f>
        <v>4.3499999999999996</v>
      </c>
      <c r="EV14" s="66">
        <f>ROUND((ES14*EU14),2)</f>
        <v>20624.63</v>
      </c>
      <c r="EW14" s="5" t="s">
        <v>48</v>
      </c>
      <c r="EX14" s="6" t="s">
        <v>49</v>
      </c>
      <c r="EY14" s="7" t="s">
        <v>50</v>
      </c>
      <c r="EZ14" s="8" t="s">
        <v>51</v>
      </c>
      <c r="FA14" s="9">
        <v>4741.2950000000001</v>
      </c>
      <c r="FB14" s="9">
        <v>3.34</v>
      </c>
      <c r="FC14" s="65">
        <f>ROUND(FB14+(FB14*$G$8),2)</f>
        <v>4.3499999999999996</v>
      </c>
      <c r="FD14" s="66">
        <f>ROUND((FA14*FC14),2)</f>
        <v>20624.63</v>
      </c>
      <c r="FE14" s="5" t="s">
        <v>48</v>
      </c>
      <c r="FF14" s="6" t="s">
        <v>49</v>
      </c>
      <c r="FG14" s="7" t="s">
        <v>50</v>
      </c>
      <c r="FH14" s="8" t="s">
        <v>51</v>
      </c>
      <c r="FI14" s="9">
        <v>4741.2950000000001</v>
      </c>
      <c r="FJ14" s="9">
        <v>3.34</v>
      </c>
      <c r="FK14" s="65">
        <f>ROUND(FJ14+(FJ14*$G$8),2)</f>
        <v>4.3499999999999996</v>
      </c>
      <c r="FL14" s="66">
        <f>ROUND((FI14*FK14),2)</f>
        <v>20624.63</v>
      </c>
      <c r="FM14" s="5" t="s">
        <v>48</v>
      </c>
      <c r="FN14" s="6" t="s">
        <v>49</v>
      </c>
      <c r="FO14" s="7" t="s">
        <v>50</v>
      </c>
      <c r="FP14" s="8" t="s">
        <v>51</v>
      </c>
      <c r="FQ14" s="9">
        <v>4741.2950000000001</v>
      </c>
      <c r="FR14" s="9">
        <v>3.34</v>
      </c>
      <c r="FS14" s="65">
        <f>ROUND(FR14+(FR14*$G$8),2)</f>
        <v>4.3499999999999996</v>
      </c>
      <c r="FT14" s="66">
        <f>ROUND((FQ14*FS14),2)</f>
        <v>20624.63</v>
      </c>
      <c r="FU14" s="5" t="s">
        <v>48</v>
      </c>
      <c r="FV14" s="6" t="s">
        <v>49</v>
      </c>
      <c r="FW14" s="7" t="s">
        <v>50</v>
      </c>
      <c r="FX14" s="8" t="s">
        <v>51</v>
      </c>
      <c r="FY14" s="9">
        <v>4741.2950000000001</v>
      </c>
      <c r="FZ14" s="9">
        <v>3.34</v>
      </c>
      <c r="GA14" s="65">
        <f>ROUND(FZ14+(FZ14*$G$8),2)</f>
        <v>4.3499999999999996</v>
      </c>
      <c r="GB14" s="66">
        <f>ROUND((FY14*GA14),2)</f>
        <v>20624.63</v>
      </c>
      <c r="GC14" s="5" t="s">
        <v>48</v>
      </c>
      <c r="GD14" s="6" t="s">
        <v>49</v>
      </c>
      <c r="GE14" s="7" t="s">
        <v>50</v>
      </c>
      <c r="GF14" s="8" t="s">
        <v>51</v>
      </c>
      <c r="GG14" s="9">
        <v>4741.2950000000001</v>
      </c>
      <c r="GH14" s="9">
        <v>3.34</v>
      </c>
      <c r="GI14" s="65">
        <f>ROUND(GH14+(GH14*$G$8),2)</f>
        <v>4.3499999999999996</v>
      </c>
      <c r="GJ14" s="66">
        <f>ROUND((GG14*GI14),2)</f>
        <v>20624.63</v>
      </c>
      <c r="GK14" s="5" t="s">
        <v>48</v>
      </c>
      <c r="GL14" s="6" t="s">
        <v>49</v>
      </c>
      <c r="GM14" s="7" t="s">
        <v>50</v>
      </c>
      <c r="GN14" s="8" t="s">
        <v>51</v>
      </c>
      <c r="GO14" s="9">
        <v>4741.2950000000001</v>
      </c>
      <c r="GP14" s="9">
        <v>3.34</v>
      </c>
      <c r="GQ14" s="65">
        <f>ROUND(GP14+(GP14*$G$8),2)</f>
        <v>4.3499999999999996</v>
      </c>
      <c r="GR14" s="66">
        <f>ROUND((GO14*GQ14),2)</f>
        <v>20624.63</v>
      </c>
      <c r="GS14" s="5" t="s">
        <v>48</v>
      </c>
      <c r="GT14" s="6" t="s">
        <v>49</v>
      </c>
      <c r="GU14" s="7" t="s">
        <v>50</v>
      </c>
      <c r="GV14" s="8" t="s">
        <v>51</v>
      </c>
      <c r="GW14" s="9">
        <v>4741.2950000000001</v>
      </c>
      <c r="GX14" s="9">
        <v>3.34</v>
      </c>
      <c r="GY14" s="65">
        <f>ROUND(GX14+(GX14*$G$8),2)</f>
        <v>4.3499999999999996</v>
      </c>
      <c r="GZ14" s="66">
        <f>ROUND((GW14*GY14),2)</f>
        <v>20624.63</v>
      </c>
      <c r="HA14" s="5" t="s">
        <v>48</v>
      </c>
      <c r="HB14" s="6" t="s">
        <v>49</v>
      </c>
      <c r="HC14" s="7" t="s">
        <v>50</v>
      </c>
      <c r="HD14" s="8" t="s">
        <v>51</v>
      </c>
      <c r="HE14" s="9">
        <v>4741.2950000000001</v>
      </c>
      <c r="HF14" s="9">
        <v>3.34</v>
      </c>
      <c r="HG14" s="65">
        <f>ROUND(HF14+(HF14*$G$8),2)</f>
        <v>4.3499999999999996</v>
      </c>
      <c r="HH14" s="66">
        <f>ROUND((HE14*HG14),2)</f>
        <v>20624.63</v>
      </c>
      <c r="HI14" s="5" t="s">
        <v>48</v>
      </c>
      <c r="HJ14" s="6" t="s">
        <v>49</v>
      </c>
      <c r="HK14" s="7" t="s">
        <v>50</v>
      </c>
      <c r="HL14" s="8" t="s">
        <v>51</v>
      </c>
      <c r="HM14" s="9">
        <v>4741.2950000000001</v>
      </c>
      <c r="HN14" s="9">
        <v>3.34</v>
      </c>
      <c r="HO14" s="65">
        <f>ROUND(HN14+(HN14*$G$8),2)</f>
        <v>4.3499999999999996</v>
      </c>
      <c r="HP14" s="66">
        <f>ROUND((HM14*HO14),2)</f>
        <v>20624.63</v>
      </c>
      <c r="HQ14" s="5" t="s">
        <v>48</v>
      </c>
      <c r="HR14" s="6" t="s">
        <v>49</v>
      </c>
      <c r="HS14" s="7" t="s">
        <v>50</v>
      </c>
      <c r="HT14" s="8" t="s">
        <v>51</v>
      </c>
      <c r="HU14" s="9">
        <v>4741.2950000000001</v>
      </c>
      <c r="HV14" s="9">
        <v>3.34</v>
      </c>
      <c r="HW14" s="65">
        <f>ROUND(HV14+(HV14*$G$8),2)</f>
        <v>4.3499999999999996</v>
      </c>
      <c r="HX14" s="66">
        <f>ROUND((HU14*HW14),2)</f>
        <v>20624.63</v>
      </c>
      <c r="HY14" s="5" t="s">
        <v>48</v>
      </c>
      <c r="HZ14" s="6" t="s">
        <v>49</v>
      </c>
      <c r="IA14" s="7" t="s">
        <v>50</v>
      </c>
      <c r="IB14" s="8" t="s">
        <v>51</v>
      </c>
      <c r="IC14" s="9">
        <v>4741.2950000000001</v>
      </c>
      <c r="ID14" s="9">
        <v>3.34</v>
      </c>
      <c r="IE14" s="65">
        <f>ROUND(ID14+(ID14*$G$8),2)</f>
        <v>4.3499999999999996</v>
      </c>
      <c r="IF14" s="66">
        <f>ROUND((IC14*IE14),2)</f>
        <v>20624.63</v>
      </c>
      <c r="IG14" s="5" t="s">
        <v>48</v>
      </c>
      <c r="IH14" s="6" t="s">
        <v>49</v>
      </c>
      <c r="II14" s="7" t="s">
        <v>50</v>
      </c>
      <c r="IJ14" s="8" t="s">
        <v>51</v>
      </c>
      <c r="IK14" s="9">
        <v>4741.2950000000001</v>
      </c>
      <c r="IL14" s="9">
        <v>3.34</v>
      </c>
      <c r="IM14" s="65">
        <f>ROUND(IL14+(IL14*$G$8),2)</f>
        <v>4.3499999999999996</v>
      </c>
      <c r="IN14" s="66">
        <f>ROUND((IK14*IM14),2)</f>
        <v>20624.63</v>
      </c>
      <c r="IO14" s="5" t="s">
        <v>48</v>
      </c>
      <c r="IP14" s="6" t="s">
        <v>49</v>
      </c>
      <c r="IQ14" s="7" t="s">
        <v>50</v>
      </c>
      <c r="IR14" s="8" t="s">
        <v>51</v>
      </c>
      <c r="IS14" s="9">
        <v>4741.2950000000001</v>
      </c>
      <c r="IT14" s="9">
        <v>3.34</v>
      </c>
      <c r="IU14" s="65">
        <f>ROUND(IT14+(IT14*$G$8),2)</f>
        <v>4.3499999999999996</v>
      </c>
      <c r="IV14" s="66">
        <f>ROUND((IS14*IU14),2)</f>
        <v>20624.63</v>
      </c>
    </row>
    <row r="15" spans="1:256" s="28" customFormat="1" ht="15">
      <c r="A15" s="94" t="s">
        <v>69</v>
      </c>
      <c r="B15" s="83" t="s">
        <v>122</v>
      </c>
      <c r="C15" s="84" t="s">
        <v>123</v>
      </c>
      <c r="D15" s="85" t="s">
        <v>66</v>
      </c>
      <c r="E15" s="260">
        <f>MEMÓRIA!D17</f>
        <v>814.5</v>
      </c>
      <c r="F15" s="257">
        <v>2.97</v>
      </c>
      <c r="G15" s="255">
        <f>TRUNC(F15+(F15*$G$8),2)</f>
        <v>3.86</v>
      </c>
      <c r="H15" s="256">
        <f t="shared" si="0"/>
        <v>3143.97</v>
      </c>
      <c r="I15" s="88"/>
      <c r="J15" s="11"/>
      <c r="K15" s="12"/>
      <c r="L15" s="13"/>
      <c r="M15" s="14"/>
      <c r="N15" s="14"/>
      <c r="O15" s="68"/>
      <c r="P15" s="68"/>
      <c r="Q15" s="10"/>
      <c r="R15" s="11"/>
      <c r="S15" s="12"/>
      <c r="T15" s="13"/>
      <c r="U15" s="14"/>
      <c r="V15" s="14"/>
      <c r="W15" s="68"/>
      <c r="X15" s="68"/>
      <c r="Y15" s="10"/>
      <c r="Z15" s="11"/>
      <c r="AA15" s="12"/>
      <c r="AB15" s="13"/>
      <c r="AC15" s="14"/>
      <c r="AD15" s="14"/>
      <c r="AE15" s="68"/>
      <c r="AF15" s="68"/>
      <c r="AG15" s="10"/>
      <c r="AH15" s="11"/>
      <c r="AI15" s="12"/>
      <c r="AJ15" s="13"/>
      <c r="AK15" s="14"/>
      <c r="AL15" s="14"/>
      <c r="AM15" s="68"/>
      <c r="AN15" s="68"/>
      <c r="AO15" s="10"/>
      <c r="AP15" s="11"/>
      <c r="AQ15" s="12"/>
      <c r="AR15" s="13"/>
      <c r="AS15" s="14"/>
      <c r="AT15" s="14"/>
      <c r="AU15" s="68"/>
      <c r="AV15" s="68"/>
      <c r="AW15" s="10"/>
      <c r="AX15" s="11"/>
      <c r="AY15" s="12"/>
      <c r="AZ15" s="13"/>
      <c r="BA15" s="14"/>
      <c r="BB15" s="14"/>
      <c r="BC15" s="68"/>
      <c r="BD15" s="68"/>
      <c r="BE15" s="10"/>
      <c r="BF15" s="11"/>
      <c r="BG15" s="12"/>
      <c r="BH15" s="13"/>
      <c r="BI15" s="14"/>
      <c r="BJ15" s="14"/>
      <c r="BK15" s="68"/>
      <c r="BL15" s="68"/>
      <c r="BM15" s="10"/>
      <c r="BN15" s="11"/>
      <c r="BO15" s="12"/>
      <c r="BP15" s="13"/>
      <c r="BQ15" s="14"/>
      <c r="BR15" s="14"/>
      <c r="BS15" s="68"/>
      <c r="BT15" s="68"/>
      <c r="BU15" s="10"/>
      <c r="BV15" s="11"/>
      <c r="BW15" s="12"/>
      <c r="BX15" s="13"/>
      <c r="BY15" s="14"/>
      <c r="BZ15" s="14"/>
      <c r="CA15" s="68"/>
      <c r="CB15" s="68"/>
      <c r="CC15" s="10"/>
      <c r="CD15" s="11"/>
      <c r="CE15" s="12"/>
      <c r="CF15" s="13"/>
      <c r="CG15" s="14"/>
      <c r="CH15" s="14"/>
      <c r="CI15" s="68"/>
      <c r="CJ15" s="68"/>
      <c r="CK15" s="10"/>
      <c r="CL15" s="11"/>
      <c r="CM15" s="12"/>
      <c r="CN15" s="13"/>
      <c r="CO15" s="14"/>
      <c r="CP15" s="14"/>
      <c r="CQ15" s="68"/>
      <c r="CR15" s="68"/>
      <c r="CS15" s="10"/>
      <c r="CT15" s="11"/>
      <c r="CU15" s="12"/>
      <c r="CV15" s="13"/>
      <c r="CW15" s="14"/>
      <c r="CX15" s="14"/>
      <c r="CY15" s="68"/>
      <c r="CZ15" s="68"/>
      <c r="DA15" s="10"/>
      <c r="DB15" s="11"/>
      <c r="DC15" s="12"/>
      <c r="DD15" s="13"/>
      <c r="DE15" s="14"/>
      <c r="DF15" s="14"/>
      <c r="DG15" s="68"/>
      <c r="DH15" s="68"/>
      <c r="DI15" s="10"/>
      <c r="DJ15" s="11"/>
      <c r="DK15" s="12"/>
      <c r="DL15" s="13"/>
      <c r="DM15" s="14"/>
      <c r="DN15" s="14"/>
      <c r="DO15" s="68"/>
      <c r="DP15" s="68"/>
      <c r="DQ15" s="10"/>
      <c r="DR15" s="11"/>
      <c r="DS15" s="12"/>
      <c r="DT15" s="13"/>
      <c r="DU15" s="14"/>
      <c r="DV15" s="14"/>
      <c r="DW15" s="68"/>
      <c r="DX15" s="68"/>
      <c r="DY15" s="10"/>
      <c r="DZ15" s="11"/>
      <c r="EA15" s="12"/>
      <c r="EB15" s="13"/>
      <c r="EC15" s="14"/>
      <c r="ED15" s="14"/>
      <c r="EE15" s="68"/>
      <c r="EF15" s="68"/>
      <c r="EG15" s="10"/>
      <c r="EH15" s="11"/>
      <c r="EI15" s="12"/>
      <c r="EJ15" s="13"/>
      <c r="EK15" s="14"/>
      <c r="EL15" s="14"/>
      <c r="EM15" s="68"/>
      <c r="EN15" s="68"/>
      <c r="EO15" s="10"/>
      <c r="EP15" s="11"/>
      <c r="EQ15" s="12"/>
      <c r="ER15" s="13"/>
      <c r="ES15" s="14"/>
      <c r="ET15" s="14"/>
      <c r="EU15" s="68"/>
      <c r="EV15" s="68"/>
      <c r="EW15" s="10"/>
      <c r="EX15" s="11"/>
      <c r="EY15" s="12"/>
      <c r="EZ15" s="13"/>
      <c r="FA15" s="14"/>
      <c r="FB15" s="14"/>
      <c r="FC15" s="68"/>
      <c r="FD15" s="68"/>
      <c r="FE15" s="10"/>
      <c r="FF15" s="11"/>
      <c r="FG15" s="12"/>
      <c r="FH15" s="13"/>
      <c r="FI15" s="14"/>
      <c r="FJ15" s="14"/>
      <c r="FK15" s="68"/>
      <c r="FL15" s="68"/>
      <c r="FM15" s="10"/>
      <c r="FN15" s="11"/>
      <c r="FO15" s="12"/>
      <c r="FP15" s="13"/>
      <c r="FQ15" s="14"/>
      <c r="FR15" s="14"/>
      <c r="FS15" s="68"/>
      <c r="FT15" s="68"/>
      <c r="FU15" s="10"/>
      <c r="FV15" s="11"/>
      <c r="FW15" s="12"/>
      <c r="FX15" s="13"/>
      <c r="FY15" s="14"/>
      <c r="FZ15" s="14"/>
      <c r="GA15" s="68"/>
      <c r="GB15" s="68"/>
      <c r="GC15" s="10"/>
      <c r="GD15" s="11"/>
      <c r="GE15" s="12"/>
      <c r="GF15" s="13"/>
      <c r="GG15" s="14"/>
      <c r="GH15" s="14"/>
      <c r="GI15" s="68"/>
      <c r="GJ15" s="68"/>
      <c r="GK15" s="10"/>
      <c r="GL15" s="11"/>
      <c r="GM15" s="12"/>
      <c r="GN15" s="13"/>
      <c r="GO15" s="14"/>
      <c r="GP15" s="14"/>
      <c r="GQ15" s="68"/>
      <c r="GR15" s="68"/>
      <c r="GS15" s="10"/>
      <c r="GT15" s="11"/>
      <c r="GU15" s="12"/>
      <c r="GV15" s="13"/>
      <c r="GW15" s="14"/>
      <c r="GX15" s="14"/>
      <c r="GY15" s="68"/>
      <c r="GZ15" s="68"/>
      <c r="HA15" s="10"/>
      <c r="HB15" s="11"/>
      <c r="HC15" s="12"/>
      <c r="HD15" s="13"/>
      <c r="HE15" s="14"/>
      <c r="HF15" s="14"/>
      <c r="HG15" s="68"/>
      <c r="HH15" s="68"/>
      <c r="HI15" s="10"/>
      <c r="HJ15" s="11"/>
      <c r="HK15" s="12"/>
      <c r="HL15" s="13"/>
      <c r="HM15" s="14"/>
      <c r="HN15" s="14"/>
      <c r="HO15" s="68"/>
      <c r="HP15" s="68"/>
      <c r="HQ15" s="10"/>
      <c r="HR15" s="11"/>
      <c r="HS15" s="12"/>
      <c r="HT15" s="13"/>
      <c r="HU15" s="14"/>
      <c r="HV15" s="14"/>
      <c r="HW15" s="68"/>
      <c r="HX15" s="68"/>
      <c r="HY15" s="10"/>
      <c r="HZ15" s="11"/>
      <c r="IA15" s="12"/>
      <c r="IB15" s="13"/>
      <c r="IC15" s="14"/>
      <c r="ID15" s="14"/>
      <c r="IE15" s="68"/>
      <c r="IF15" s="68"/>
      <c r="IG15" s="10"/>
      <c r="IH15" s="11"/>
      <c r="II15" s="12"/>
      <c r="IJ15" s="13"/>
      <c r="IK15" s="14"/>
      <c r="IL15" s="14"/>
      <c r="IM15" s="68"/>
      <c r="IN15" s="68"/>
      <c r="IO15" s="10"/>
      <c r="IP15" s="11"/>
      <c r="IQ15" s="12"/>
      <c r="IR15" s="13"/>
      <c r="IS15" s="14"/>
      <c r="IT15" s="14"/>
      <c r="IU15" s="68"/>
      <c r="IV15" s="68"/>
    </row>
    <row r="16" spans="1:256" s="28" customFormat="1" ht="15">
      <c r="A16" s="94" t="s">
        <v>70</v>
      </c>
      <c r="B16" s="87" t="s">
        <v>121</v>
      </c>
      <c r="C16" s="84" t="s">
        <v>127</v>
      </c>
      <c r="D16" s="116" t="s">
        <v>137</v>
      </c>
      <c r="E16" s="261">
        <f>MEMÓRIA!B22</f>
        <v>12217.5</v>
      </c>
      <c r="F16" s="257">
        <v>1.96</v>
      </c>
      <c r="G16" s="255">
        <f>TRUNC(F16+(F16*$G$8),2)</f>
        <v>2.5499999999999998</v>
      </c>
      <c r="H16" s="256">
        <f t="shared" si="0"/>
        <v>31154.62</v>
      </c>
      <c r="I16" s="88"/>
      <c r="J16" s="11"/>
      <c r="K16" s="12"/>
      <c r="L16" s="13"/>
      <c r="M16" s="14"/>
      <c r="N16" s="14"/>
      <c r="O16" s="68"/>
      <c r="P16" s="68"/>
      <c r="Q16" s="10"/>
      <c r="R16" s="11"/>
      <c r="S16" s="12"/>
      <c r="T16" s="13"/>
      <c r="U16" s="14"/>
      <c r="V16" s="14"/>
      <c r="W16" s="68"/>
      <c r="X16" s="68"/>
      <c r="Y16" s="10"/>
      <c r="Z16" s="11"/>
      <c r="AA16" s="12"/>
      <c r="AB16" s="13"/>
      <c r="AC16" s="14"/>
      <c r="AD16" s="14"/>
      <c r="AE16" s="68"/>
      <c r="AF16" s="68"/>
      <c r="AG16" s="10"/>
      <c r="AH16" s="11"/>
      <c r="AI16" s="12"/>
      <c r="AJ16" s="13"/>
      <c r="AK16" s="14"/>
      <c r="AL16" s="14"/>
      <c r="AM16" s="68"/>
      <c r="AN16" s="68"/>
      <c r="AO16" s="10"/>
      <c r="AP16" s="11"/>
      <c r="AQ16" s="12"/>
      <c r="AR16" s="13"/>
      <c r="AS16" s="14"/>
      <c r="AT16" s="14"/>
      <c r="AU16" s="68"/>
      <c r="AV16" s="68"/>
      <c r="AW16" s="10"/>
      <c r="AX16" s="11"/>
      <c r="AY16" s="12"/>
      <c r="AZ16" s="13"/>
      <c r="BA16" s="14"/>
      <c r="BB16" s="14"/>
      <c r="BC16" s="68"/>
      <c r="BD16" s="68"/>
      <c r="BE16" s="10"/>
      <c r="BF16" s="11"/>
      <c r="BG16" s="12"/>
      <c r="BH16" s="13"/>
      <c r="BI16" s="14"/>
      <c r="BJ16" s="14"/>
      <c r="BK16" s="68"/>
      <c r="BL16" s="68"/>
      <c r="BM16" s="10"/>
      <c r="BN16" s="11"/>
      <c r="BO16" s="12"/>
      <c r="BP16" s="13"/>
      <c r="BQ16" s="14"/>
      <c r="BR16" s="14"/>
      <c r="BS16" s="68"/>
      <c r="BT16" s="68"/>
      <c r="BU16" s="10"/>
      <c r="BV16" s="11"/>
      <c r="BW16" s="12"/>
      <c r="BX16" s="13"/>
      <c r="BY16" s="14"/>
      <c r="BZ16" s="14"/>
      <c r="CA16" s="68"/>
      <c r="CB16" s="68"/>
      <c r="CC16" s="10"/>
      <c r="CD16" s="11"/>
      <c r="CE16" s="12"/>
      <c r="CF16" s="13"/>
      <c r="CG16" s="14"/>
      <c r="CH16" s="14"/>
      <c r="CI16" s="68"/>
      <c r="CJ16" s="68"/>
      <c r="CK16" s="10"/>
      <c r="CL16" s="11"/>
      <c r="CM16" s="12"/>
      <c r="CN16" s="13"/>
      <c r="CO16" s="14"/>
      <c r="CP16" s="14"/>
      <c r="CQ16" s="68"/>
      <c r="CR16" s="68"/>
      <c r="CS16" s="10"/>
      <c r="CT16" s="11"/>
      <c r="CU16" s="12"/>
      <c r="CV16" s="13"/>
      <c r="CW16" s="14"/>
      <c r="CX16" s="14"/>
      <c r="CY16" s="68"/>
      <c r="CZ16" s="68"/>
      <c r="DA16" s="10"/>
      <c r="DB16" s="11"/>
      <c r="DC16" s="12"/>
      <c r="DD16" s="13"/>
      <c r="DE16" s="14"/>
      <c r="DF16" s="14"/>
      <c r="DG16" s="68"/>
      <c r="DH16" s="68"/>
      <c r="DI16" s="10"/>
      <c r="DJ16" s="11"/>
      <c r="DK16" s="12"/>
      <c r="DL16" s="13"/>
      <c r="DM16" s="14"/>
      <c r="DN16" s="14"/>
      <c r="DO16" s="68"/>
      <c r="DP16" s="68"/>
      <c r="DQ16" s="10"/>
      <c r="DR16" s="11"/>
      <c r="DS16" s="12"/>
      <c r="DT16" s="13"/>
      <c r="DU16" s="14"/>
      <c r="DV16" s="14"/>
      <c r="DW16" s="68"/>
      <c r="DX16" s="68"/>
      <c r="DY16" s="10"/>
      <c r="DZ16" s="11"/>
      <c r="EA16" s="12"/>
      <c r="EB16" s="13"/>
      <c r="EC16" s="14"/>
      <c r="ED16" s="14"/>
      <c r="EE16" s="68"/>
      <c r="EF16" s="68"/>
      <c r="EG16" s="10"/>
      <c r="EH16" s="11"/>
      <c r="EI16" s="12"/>
      <c r="EJ16" s="13"/>
      <c r="EK16" s="14"/>
      <c r="EL16" s="14"/>
      <c r="EM16" s="68"/>
      <c r="EN16" s="68"/>
      <c r="EO16" s="10"/>
      <c r="EP16" s="11"/>
      <c r="EQ16" s="12"/>
      <c r="ER16" s="13"/>
      <c r="ES16" s="14"/>
      <c r="ET16" s="14"/>
      <c r="EU16" s="68"/>
      <c r="EV16" s="68"/>
      <c r="EW16" s="10"/>
      <c r="EX16" s="11"/>
      <c r="EY16" s="12"/>
      <c r="EZ16" s="13"/>
      <c r="FA16" s="14"/>
      <c r="FB16" s="14"/>
      <c r="FC16" s="68"/>
      <c r="FD16" s="68"/>
      <c r="FE16" s="10"/>
      <c r="FF16" s="11"/>
      <c r="FG16" s="12"/>
      <c r="FH16" s="13"/>
      <c r="FI16" s="14"/>
      <c r="FJ16" s="14"/>
      <c r="FK16" s="68"/>
      <c r="FL16" s="68"/>
      <c r="FM16" s="10"/>
      <c r="FN16" s="11"/>
      <c r="FO16" s="12"/>
      <c r="FP16" s="13"/>
      <c r="FQ16" s="14"/>
      <c r="FR16" s="14"/>
      <c r="FS16" s="68"/>
      <c r="FT16" s="68"/>
      <c r="FU16" s="10"/>
      <c r="FV16" s="11"/>
      <c r="FW16" s="12"/>
      <c r="FX16" s="13"/>
      <c r="FY16" s="14"/>
      <c r="FZ16" s="14"/>
      <c r="GA16" s="68"/>
      <c r="GB16" s="68"/>
      <c r="GC16" s="10"/>
      <c r="GD16" s="11"/>
      <c r="GE16" s="12"/>
      <c r="GF16" s="13"/>
      <c r="GG16" s="14"/>
      <c r="GH16" s="14"/>
      <c r="GI16" s="68"/>
      <c r="GJ16" s="68"/>
      <c r="GK16" s="10"/>
      <c r="GL16" s="11"/>
      <c r="GM16" s="12"/>
      <c r="GN16" s="13"/>
      <c r="GO16" s="14"/>
      <c r="GP16" s="14"/>
      <c r="GQ16" s="68"/>
      <c r="GR16" s="68"/>
      <c r="GS16" s="10"/>
      <c r="GT16" s="11"/>
      <c r="GU16" s="12"/>
      <c r="GV16" s="13"/>
      <c r="GW16" s="14"/>
      <c r="GX16" s="14"/>
      <c r="GY16" s="68"/>
      <c r="GZ16" s="68"/>
      <c r="HA16" s="10"/>
      <c r="HB16" s="11"/>
      <c r="HC16" s="12"/>
      <c r="HD16" s="13"/>
      <c r="HE16" s="14"/>
      <c r="HF16" s="14"/>
      <c r="HG16" s="68"/>
      <c r="HH16" s="68"/>
      <c r="HI16" s="10"/>
      <c r="HJ16" s="11"/>
      <c r="HK16" s="12"/>
      <c r="HL16" s="13"/>
      <c r="HM16" s="14"/>
      <c r="HN16" s="14"/>
      <c r="HO16" s="68"/>
      <c r="HP16" s="68"/>
      <c r="HQ16" s="10"/>
      <c r="HR16" s="11"/>
      <c r="HS16" s="12"/>
      <c r="HT16" s="13"/>
      <c r="HU16" s="14"/>
      <c r="HV16" s="14"/>
      <c r="HW16" s="68"/>
      <c r="HX16" s="68"/>
      <c r="HY16" s="10"/>
      <c r="HZ16" s="11"/>
      <c r="IA16" s="12"/>
      <c r="IB16" s="13"/>
      <c r="IC16" s="14"/>
      <c r="ID16" s="14"/>
      <c r="IE16" s="68"/>
      <c r="IF16" s="68"/>
      <c r="IG16" s="10"/>
      <c r="IH16" s="11"/>
      <c r="II16" s="12"/>
      <c r="IJ16" s="13"/>
      <c r="IK16" s="14"/>
      <c r="IL16" s="14"/>
      <c r="IM16" s="68"/>
      <c r="IN16" s="68"/>
      <c r="IO16" s="10"/>
      <c r="IP16" s="11"/>
      <c r="IQ16" s="12"/>
      <c r="IR16" s="13"/>
      <c r="IS16" s="14"/>
      <c r="IT16" s="14"/>
      <c r="IU16" s="68"/>
      <c r="IV16" s="68"/>
    </row>
    <row r="17" spans="1:256" ht="19.5" customHeight="1">
      <c r="A17" s="90" t="s">
        <v>21</v>
      </c>
      <c r="B17" s="95"/>
      <c r="C17" s="99" t="s">
        <v>83</v>
      </c>
      <c r="D17" s="96"/>
      <c r="E17" s="262"/>
      <c r="F17" s="97"/>
      <c r="G17" s="98"/>
      <c r="H17" s="258">
        <f>SUM(H18:H25)</f>
        <v>1504087.36</v>
      </c>
      <c r="I17" s="2"/>
    </row>
    <row r="18" spans="1:256" ht="45">
      <c r="A18" s="94" t="s">
        <v>15</v>
      </c>
      <c r="B18" s="83" t="s">
        <v>114</v>
      </c>
      <c r="C18" s="84" t="s">
        <v>129</v>
      </c>
      <c r="D18" s="85" t="s">
        <v>68</v>
      </c>
      <c r="E18" s="260">
        <f>MEMÓRIA!D26</f>
        <v>6000</v>
      </c>
      <c r="F18" s="257">
        <v>4.41</v>
      </c>
      <c r="G18" s="255">
        <f t="shared" ref="G18:G25" si="1">TRUNC(F18+(F18*$G$8),2)</f>
        <v>5.74</v>
      </c>
      <c r="H18" s="256">
        <f t="shared" si="0"/>
        <v>34440</v>
      </c>
      <c r="I18" s="2"/>
    </row>
    <row r="19" spans="1:256" ht="30">
      <c r="A19" s="94" t="s">
        <v>16</v>
      </c>
      <c r="B19" s="83">
        <v>96622</v>
      </c>
      <c r="C19" s="84" t="s">
        <v>130</v>
      </c>
      <c r="D19" s="116" t="s">
        <v>138</v>
      </c>
      <c r="E19" s="260">
        <f>MEMÓRIA!E30</f>
        <v>480</v>
      </c>
      <c r="F19" s="257">
        <v>160.08000000000001</v>
      </c>
      <c r="G19" s="255">
        <f t="shared" si="1"/>
        <v>208.37</v>
      </c>
      <c r="H19" s="256">
        <f t="shared" si="0"/>
        <v>100017.60000000001</v>
      </c>
      <c r="I19" s="2"/>
    </row>
    <row r="20" spans="1:256" s="28" customFormat="1" ht="75">
      <c r="A20" s="94" t="s">
        <v>17</v>
      </c>
      <c r="B20" s="103" t="s">
        <v>124</v>
      </c>
      <c r="C20" s="102" t="s">
        <v>125</v>
      </c>
      <c r="D20" s="100" t="s">
        <v>73</v>
      </c>
      <c r="E20" s="261">
        <f>MEMÓRIA!E46</f>
        <v>3000</v>
      </c>
      <c r="F20" s="255">
        <v>70.12</v>
      </c>
      <c r="G20" s="255">
        <f t="shared" si="1"/>
        <v>91.27</v>
      </c>
      <c r="H20" s="256">
        <f t="shared" si="0"/>
        <v>273810</v>
      </c>
      <c r="I20" s="89"/>
      <c r="J20" s="23"/>
      <c r="K20" s="24"/>
      <c r="L20" s="25"/>
      <c r="M20" s="26"/>
      <c r="N20" s="27"/>
      <c r="O20" s="27"/>
      <c r="P20" s="27"/>
      <c r="Q20" s="22"/>
      <c r="R20" s="23"/>
      <c r="S20" s="24"/>
      <c r="T20" s="25"/>
      <c r="U20" s="26"/>
      <c r="V20" s="27"/>
      <c r="W20" s="27"/>
      <c r="X20" s="27"/>
      <c r="Y20" s="22"/>
      <c r="Z20" s="23"/>
      <c r="AA20" s="24"/>
      <c r="AB20" s="25"/>
      <c r="AC20" s="26"/>
      <c r="AD20" s="27"/>
      <c r="AE20" s="27"/>
      <c r="AF20" s="27"/>
      <c r="AG20" s="22"/>
      <c r="AH20" s="23"/>
      <c r="AI20" s="24"/>
      <c r="AJ20" s="25"/>
      <c r="AK20" s="26"/>
      <c r="AL20" s="27"/>
      <c r="AM20" s="27"/>
      <c r="AN20" s="27"/>
      <c r="AO20" s="22"/>
      <c r="AP20" s="23"/>
      <c r="AQ20" s="24"/>
      <c r="AR20" s="25"/>
      <c r="AS20" s="26"/>
      <c r="AT20" s="27"/>
      <c r="AU20" s="27"/>
      <c r="AV20" s="27"/>
      <c r="AW20" s="22"/>
      <c r="AX20" s="23"/>
      <c r="AY20" s="24"/>
      <c r="AZ20" s="25"/>
      <c r="BA20" s="26"/>
      <c r="BB20" s="27"/>
      <c r="BC20" s="27"/>
      <c r="BD20" s="27"/>
      <c r="BE20" s="22"/>
      <c r="BF20" s="23"/>
      <c r="BG20" s="24"/>
      <c r="BH20" s="25"/>
      <c r="BI20" s="26"/>
      <c r="BJ20" s="27"/>
      <c r="BK20" s="27"/>
      <c r="BL20" s="27"/>
      <c r="BM20" s="22"/>
      <c r="BN20" s="23"/>
      <c r="BO20" s="24"/>
      <c r="BP20" s="25"/>
      <c r="BQ20" s="26"/>
      <c r="BR20" s="27"/>
      <c r="BS20" s="27"/>
      <c r="BT20" s="27"/>
      <c r="BU20" s="22"/>
      <c r="BV20" s="23"/>
      <c r="BW20" s="24"/>
      <c r="BX20" s="25"/>
      <c r="BY20" s="26"/>
      <c r="BZ20" s="27"/>
      <c r="CA20" s="27"/>
      <c r="CB20" s="27"/>
      <c r="CC20" s="22"/>
      <c r="CD20" s="23"/>
      <c r="CE20" s="24"/>
      <c r="CF20" s="25"/>
      <c r="CG20" s="26"/>
      <c r="CH20" s="27"/>
      <c r="CI20" s="27"/>
      <c r="CJ20" s="27"/>
      <c r="CK20" s="22"/>
      <c r="CL20" s="23"/>
      <c r="CM20" s="24"/>
      <c r="CN20" s="25"/>
      <c r="CO20" s="26"/>
      <c r="CP20" s="27"/>
      <c r="CQ20" s="27"/>
      <c r="CR20" s="27"/>
      <c r="CS20" s="22"/>
      <c r="CT20" s="23"/>
      <c r="CU20" s="24"/>
      <c r="CV20" s="25"/>
      <c r="CW20" s="26"/>
      <c r="CX20" s="27"/>
      <c r="CY20" s="27"/>
      <c r="CZ20" s="27"/>
      <c r="DA20" s="22"/>
      <c r="DB20" s="23"/>
      <c r="DC20" s="24"/>
      <c r="DD20" s="25"/>
      <c r="DE20" s="26"/>
      <c r="DF20" s="27"/>
      <c r="DG20" s="27"/>
      <c r="DH20" s="27"/>
      <c r="DI20" s="22"/>
      <c r="DJ20" s="23"/>
      <c r="DK20" s="24"/>
      <c r="DL20" s="25"/>
      <c r="DM20" s="26"/>
      <c r="DN20" s="27"/>
      <c r="DO20" s="27"/>
      <c r="DP20" s="27"/>
      <c r="DQ20" s="22"/>
      <c r="DR20" s="23"/>
      <c r="DS20" s="24"/>
      <c r="DT20" s="25"/>
      <c r="DU20" s="26"/>
      <c r="DV20" s="27"/>
      <c r="DW20" s="27"/>
      <c r="DX20" s="27"/>
      <c r="DY20" s="22"/>
      <c r="DZ20" s="23"/>
      <c r="EA20" s="24"/>
      <c r="EB20" s="25"/>
      <c r="EC20" s="26"/>
      <c r="ED20" s="27"/>
      <c r="EE20" s="27"/>
      <c r="EF20" s="27"/>
      <c r="EG20" s="22"/>
      <c r="EH20" s="23"/>
      <c r="EI20" s="24"/>
      <c r="EJ20" s="25"/>
      <c r="EK20" s="26"/>
      <c r="EL20" s="27"/>
      <c r="EM20" s="27"/>
      <c r="EN20" s="27"/>
      <c r="EO20" s="22"/>
      <c r="EP20" s="23"/>
      <c r="EQ20" s="24"/>
      <c r="ER20" s="25"/>
      <c r="ES20" s="26"/>
      <c r="ET20" s="27"/>
      <c r="EU20" s="27"/>
      <c r="EV20" s="27"/>
      <c r="EW20" s="22"/>
      <c r="EX20" s="23"/>
      <c r="EY20" s="24"/>
      <c r="EZ20" s="25"/>
      <c r="FA20" s="26"/>
      <c r="FB20" s="27"/>
      <c r="FC20" s="27"/>
      <c r="FD20" s="27"/>
      <c r="FE20" s="22"/>
      <c r="FF20" s="23"/>
      <c r="FG20" s="24"/>
      <c r="FH20" s="25"/>
      <c r="FI20" s="26"/>
      <c r="FJ20" s="27"/>
      <c r="FK20" s="27"/>
      <c r="FL20" s="27"/>
      <c r="FM20" s="22"/>
      <c r="FN20" s="23"/>
      <c r="FO20" s="24"/>
      <c r="FP20" s="25"/>
      <c r="FQ20" s="26"/>
      <c r="FR20" s="27"/>
      <c r="FS20" s="27"/>
      <c r="FT20" s="27"/>
      <c r="FU20" s="22"/>
      <c r="FV20" s="23"/>
      <c r="FW20" s="24"/>
      <c r="FX20" s="25"/>
      <c r="FY20" s="26"/>
      <c r="FZ20" s="27"/>
      <c r="GA20" s="27"/>
      <c r="GB20" s="27"/>
      <c r="GC20" s="22"/>
      <c r="GD20" s="23"/>
      <c r="GE20" s="24"/>
      <c r="GF20" s="25"/>
      <c r="GG20" s="26"/>
      <c r="GH20" s="27"/>
      <c r="GI20" s="27"/>
      <c r="GJ20" s="27"/>
      <c r="GK20" s="22"/>
      <c r="GL20" s="23"/>
      <c r="GM20" s="24"/>
      <c r="GN20" s="25"/>
      <c r="GO20" s="26"/>
      <c r="GP20" s="27"/>
      <c r="GQ20" s="27"/>
      <c r="GR20" s="27"/>
      <c r="GS20" s="22"/>
      <c r="GT20" s="23"/>
      <c r="GU20" s="24"/>
      <c r="GV20" s="25"/>
      <c r="GW20" s="26"/>
      <c r="GX20" s="27"/>
      <c r="GY20" s="27"/>
      <c r="GZ20" s="27"/>
      <c r="HA20" s="22"/>
      <c r="HB20" s="23"/>
      <c r="HC20" s="24"/>
      <c r="HD20" s="25"/>
      <c r="HE20" s="26"/>
      <c r="HF20" s="27"/>
      <c r="HG20" s="27"/>
      <c r="HH20" s="27"/>
      <c r="HI20" s="22"/>
      <c r="HJ20" s="23"/>
      <c r="HK20" s="24"/>
      <c r="HL20" s="25"/>
      <c r="HM20" s="26"/>
      <c r="HN20" s="27"/>
      <c r="HO20" s="27"/>
      <c r="HP20" s="27"/>
      <c r="HQ20" s="22"/>
      <c r="HR20" s="23"/>
      <c r="HS20" s="24"/>
      <c r="HT20" s="25"/>
      <c r="HU20" s="26"/>
      <c r="HV20" s="27"/>
      <c r="HW20" s="27"/>
      <c r="HX20" s="27"/>
      <c r="HY20" s="22"/>
      <c r="HZ20" s="23"/>
      <c r="IA20" s="24"/>
      <c r="IB20" s="25"/>
      <c r="IC20" s="26"/>
      <c r="ID20" s="27"/>
      <c r="IE20" s="27"/>
      <c r="IF20" s="27"/>
      <c r="IG20" s="22"/>
      <c r="IH20" s="23"/>
      <c r="II20" s="24"/>
      <c r="IJ20" s="25"/>
      <c r="IK20" s="26"/>
      <c r="IL20" s="27"/>
      <c r="IM20" s="27"/>
      <c r="IN20" s="27"/>
      <c r="IO20" s="22"/>
      <c r="IP20" s="23"/>
      <c r="IQ20" s="24"/>
      <c r="IR20" s="25"/>
      <c r="IS20" s="26"/>
      <c r="IT20" s="27"/>
      <c r="IU20" s="27"/>
      <c r="IV20" s="27"/>
    </row>
    <row r="21" spans="1:256" s="28" customFormat="1" ht="15">
      <c r="A21" s="94" t="s">
        <v>59</v>
      </c>
      <c r="B21" s="103" t="s">
        <v>103</v>
      </c>
      <c r="C21" s="102" t="s">
        <v>131</v>
      </c>
      <c r="D21" s="100" t="s">
        <v>57</v>
      </c>
      <c r="E21" s="261">
        <f>MEMÓRIA!E49</f>
        <v>3000</v>
      </c>
      <c r="F21" s="255">
        <v>34.82</v>
      </c>
      <c r="G21" s="255">
        <f t="shared" si="1"/>
        <v>45.32</v>
      </c>
      <c r="H21" s="256">
        <f t="shared" si="0"/>
        <v>135960</v>
      </c>
      <c r="I21" s="89"/>
      <c r="J21" s="23"/>
      <c r="K21" s="24"/>
      <c r="L21" s="25"/>
      <c r="M21" s="26"/>
      <c r="N21" s="27"/>
      <c r="O21" s="27"/>
      <c r="P21" s="27"/>
      <c r="Q21" s="22"/>
      <c r="R21" s="23"/>
      <c r="S21" s="24"/>
      <c r="T21" s="25"/>
      <c r="U21" s="26"/>
      <c r="V21" s="27"/>
      <c r="W21" s="27"/>
      <c r="X21" s="27"/>
      <c r="Y21" s="22"/>
      <c r="Z21" s="23"/>
      <c r="AA21" s="24"/>
      <c r="AB21" s="25"/>
      <c r="AC21" s="26"/>
      <c r="AD21" s="27"/>
      <c r="AE21" s="27"/>
      <c r="AF21" s="27"/>
      <c r="AG21" s="22"/>
      <c r="AH21" s="23"/>
      <c r="AI21" s="24"/>
      <c r="AJ21" s="25"/>
      <c r="AK21" s="26"/>
      <c r="AL21" s="27"/>
      <c r="AM21" s="27"/>
      <c r="AN21" s="27"/>
      <c r="AO21" s="22"/>
      <c r="AP21" s="23"/>
      <c r="AQ21" s="24"/>
      <c r="AR21" s="25"/>
      <c r="AS21" s="26"/>
      <c r="AT21" s="27"/>
      <c r="AU21" s="27"/>
      <c r="AV21" s="27"/>
      <c r="AW21" s="22"/>
      <c r="AX21" s="23"/>
      <c r="AY21" s="24"/>
      <c r="AZ21" s="25"/>
      <c r="BA21" s="26"/>
      <c r="BB21" s="27"/>
      <c r="BC21" s="27"/>
      <c r="BD21" s="27"/>
      <c r="BE21" s="22"/>
      <c r="BF21" s="23"/>
      <c r="BG21" s="24"/>
      <c r="BH21" s="25"/>
      <c r="BI21" s="26"/>
      <c r="BJ21" s="27"/>
      <c r="BK21" s="27"/>
      <c r="BL21" s="27"/>
      <c r="BM21" s="22"/>
      <c r="BN21" s="23"/>
      <c r="BO21" s="24"/>
      <c r="BP21" s="25"/>
      <c r="BQ21" s="26"/>
      <c r="BR21" s="27"/>
      <c r="BS21" s="27"/>
      <c r="BT21" s="27"/>
      <c r="BU21" s="22"/>
      <c r="BV21" s="23"/>
      <c r="BW21" s="24"/>
      <c r="BX21" s="25"/>
      <c r="BY21" s="26"/>
      <c r="BZ21" s="27"/>
      <c r="CA21" s="27"/>
      <c r="CB21" s="27"/>
      <c r="CC21" s="22"/>
      <c r="CD21" s="23"/>
      <c r="CE21" s="24"/>
      <c r="CF21" s="25"/>
      <c r="CG21" s="26"/>
      <c r="CH21" s="27"/>
      <c r="CI21" s="27"/>
      <c r="CJ21" s="27"/>
      <c r="CK21" s="22"/>
      <c r="CL21" s="23"/>
      <c r="CM21" s="24"/>
      <c r="CN21" s="25"/>
      <c r="CO21" s="26"/>
      <c r="CP21" s="27"/>
      <c r="CQ21" s="27"/>
      <c r="CR21" s="27"/>
      <c r="CS21" s="22"/>
      <c r="CT21" s="23"/>
      <c r="CU21" s="24"/>
      <c r="CV21" s="25"/>
      <c r="CW21" s="26"/>
      <c r="CX21" s="27"/>
      <c r="CY21" s="27"/>
      <c r="CZ21" s="27"/>
      <c r="DA21" s="22"/>
      <c r="DB21" s="23"/>
      <c r="DC21" s="24"/>
      <c r="DD21" s="25"/>
      <c r="DE21" s="26"/>
      <c r="DF21" s="27"/>
      <c r="DG21" s="27"/>
      <c r="DH21" s="27"/>
      <c r="DI21" s="22"/>
      <c r="DJ21" s="23"/>
      <c r="DK21" s="24"/>
      <c r="DL21" s="25"/>
      <c r="DM21" s="26"/>
      <c r="DN21" s="27"/>
      <c r="DO21" s="27"/>
      <c r="DP21" s="27"/>
      <c r="DQ21" s="22"/>
      <c r="DR21" s="23"/>
      <c r="DS21" s="24"/>
      <c r="DT21" s="25"/>
      <c r="DU21" s="26"/>
      <c r="DV21" s="27"/>
      <c r="DW21" s="27"/>
      <c r="DX21" s="27"/>
      <c r="DY21" s="22"/>
      <c r="DZ21" s="23"/>
      <c r="EA21" s="24"/>
      <c r="EB21" s="25"/>
      <c r="EC21" s="26"/>
      <c r="ED21" s="27"/>
      <c r="EE21" s="27"/>
      <c r="EF21" s="27"/>
      <c r="EG21" s="22"/>
      <c r="EH21" s="23"/>
      <c r="EI21" s="24"/>
      <c r="EJ21" s="25"/>
      <c r="EK21" s="26"/>
      <c r="EL21" s="27"/>
      <c r="EM21" s="27"/>
      <c r="EN21" s="27"/>
      <c r="EO21" s="22"/>
      <c r="EP21" s="23"/>
      <c r="EQ21" s="24"/>
      <c r="ER21" s="25"/>
      <c r="ES21" s="26"/>
      <c r="ET21" s="27"/>
      <c r="EU21" s="27"/>
      <c r="EV21" s="27"/>
      <c r="EW21" s="22"/>
      <c r="EX21" s="23"/>
      <c r="EY21" s="24"/>
      <c r="EZ21" s="25"/>
      <c r="FA21" s="26"/>
      <c r="FB21" s="27"/>
      <c r="FC21" s="27"/>
      <c r="FD21" s="27"/>
      <c r="FE21" s="22"/>
      <c r="FF21" s="23"/>
      <c r="FG21" s="24"/>
      <c r="FH21" s="25"/>
      <c r="FI21" s="26"/>
      <c r="FJ21" s="27"/>
      <c r="FK21" s="27"/>
      <c r="FL21" s="27"/>
      <c r="FM21" s="22"/>
      <c r="FN21" s="23"/>
      <c r="FO21" s="24"/>
      <c r="FP21" s="25"/>
      <c r="FQ21" s="26"/>
      <c r="FR21" s="27"/>
      <c r="FS21" s="27"/>
      <c r="FT21" s="27"/>
      <c r="FU21" s="22"/>
      <c r="FV21" s="23"/>
      <c r="FW21" s="24"/>
      <c r="FX21" s="25"/>
      <c r="FY21" s="26"/>
      <c r="FZ21" s="27"/>
      <c r="GA21" s="27"/>
      <c r="GB21" s="27"/>
      <c r="GC21" s="22"/>
      <c r="GD21" s="23"/>
      <c r="GE21" s="24"/>
      <c r="GF21" s="25"/>
      <c r="GG21" s="26"/>
      <c r="GH21" s="27"/>
      <c r="GI21" s="27"/>
      <c r="GJ21" s="27"/>
      <c r="GK21" s="22"/>
      <c r="GL21" s="23"/>
      <c r="GM21" s="24"/>
      <c r="GN21" s="25"/>
      <c r="GO21" s="26"/>
      <c r="GP21" s="27"/>
      <c r="GQ21" s="27"/>
      <c r="GR21" s="27"/>
      <c r="GS21" s="22"/>
      <c r="GT21" s="23"/>
      <c r="GU21" s="24"/>
      <c r="GV21" s="25"/>
      <c r="GW21" s="26"/>
      <c r="GX21" s="27"/>
      <c r="GY21" s="27"/>
      <c r="GZ21" s="27"/>
      <c r="HA21" s="22"/>
      <c r="HB21" s="23"/>
      <c r="HC21" s="24"/>
      <c r="HD21" s="25"/>
      <c r="HE21" s="26"/>
      <c r="HF21" s="27"/>
      <c r="HG21" s="27"/>
      <c r="HH21" s="27"/>
      <c r="HI21" s="22"/>
      <c r="HJ21" s="23"/>
      <c r="HK21" s="24"/>
      <c r="HL21" s="25"/>
      <c r="HM21" s="26"/>
      <c r="HN21" s="27"/>
      <c r="HO21" s="27"/>
      <c r="HP21" s="27"/>
      <c r="HQ21" s="22"/>
      <c r="HR21" s="23"/>
      <c r="HS21" s="24"/>
      <c r="HT21" s="25"/>
      <c r="HU21" s="26"/>
      <c r="HV21" s="27"/>
      <c r="HW21" s="27"/>
      <c r="HX21" s="27"/>
      <c r="HY21" s="22"/>
      <c r="HZ21" s="23"/>
      <c r="IA21" s="24"/>
      <c r="IB21" s="25"/>
      <c r="IC21" s="26"/>
      <c r="ID21" s="27"/>
      <c r="IE21" s="27"/>
      <c r="IF21" s="27"/>
      <c r="IG21" s="22"/>
      <c r="IH21" s="23"/>
      <c r="II21" s="24"/>
      <c r="IJ21" s="25"/>
      <c r="IK21" s="26"/>
      <c r="IL21" s="27"/>
      <c r="IM21" s="27"/>
      <c r="IN21" s="27"/>
      <c r="IO21" s="22"/>
      <c r="IP21" s="23"/>
      <c r="IQ21" s="24"/>
      <c r="IR21" s="25"/>
      <c r="IS21" s="26"/>
      <c r="IT21" s="27"/>
      <c r="IU21" s="27"/>
      <c r="IV21" s="27"/>
    </row>
    <row r="22" spans="1:256" s="28" customFormat="1" ht="30">
      <c r="A22" s="94" t="s">
        <v>60</v>
      </c>
      <c r="B22" s="103" t="s">
        <v>132</v>
      </c>
      <c r="C22" s="102" t="s">
        <v>133</v>
      </c>
      <c r="D22" s="103" t="s">
        <v>68</v>
      </c>
      <c r="E22" s="261">
        <f>MEMÓRIA!E2</f>
        <v>6000</v>
      </c>
      <c r="F22" s="255">
        <v>110.87</v>
      </c>
      <c r="G22" s="255">
        <f t="shared" si="1"/>
        <v>144.31</v>
      </c>
      <c r="H22" s="256">
        <f t="shared" si="0"/>
        <v>865860</v>
      </c>
      <c r="I22" s="89"/>
      <c r="J22" s="23"/>
      <c r="K22" s="24"/>
      <c r="L22" s="25"/>
      <c r="M22" s="26"/>
      <c r="N22" s="27"/>
      <c r="O22" s="27"/>
      <c r="P22" s="27"/>
      <c r="Q22" s="22"/>
      <c r="R22" s="23"/>
      <c r="S22" s="24"/>
      <c r="T22" s="25"/>
      <c r="U22" s="26"/>
      <c r="V22" s="27"/>
      <c r="W22" s="27"/>
      <c r="X22" s="27"/>
      <c r="Y22" s="22"/>
      <c r="Z22" s="23"/>
      <c r="AA22" s="24"/>
      <c r="AB22" s="25"/>
      <c r="AC22" s="26"/>
      <c r="AD22" s="27"/>
      <c r="AE22" s="27"/>
      <c r="AF22" s="27"/>
      <c r="AG22" s="22"/>
      <c r="AH22" s="23"/>
      <c r="AI22" s="24"/>
      <c r="AJ22" s="25"/>
      <c r="AK22" s="26"/>
      <c r="AL22" s="27"/>
      <c r="AM22" s="27"/>
      <c r="AN22" s="27"/>
      <c r="AO22" s="22"/>
      <c r="AP22" s="23"/>
      <c r="AQ22" s="24"/>
      <c r="AR22" s="25"/>
      <c r="AS22" s="26"/>
      <c r="AT22" s="27"/>
      <c r="AU22" s="27"/>
      <c r="AV22" s="27"/>
      <c r="AW22" s="22"/>
      <c r="AX22" s="23"/>
      <c r="AY22" s="24"/>
      <c r="AZ22" s="25"/>
      <c r="BA22" s="26"/>
      <c r="BB22" s="27"/>
      <c r="BC22" s="27"/>
      <c r="BD22" s="27"/>
      <c r="BE22" s="22"/>
      <c r="BF22" s="23"/>
      <c r="BG22" s="24"/>
      <c r="BH22" s="25"/>
      <c r="BI22" s="26"/>
      <c r="BJ22" s="27"/>
      <c r="BK22" s="27"/>
      <c r="BL22" s="27"/>
      <c r="BM22" s="22"/>
      <c r="BN22" s="23"/>
      <c r="BO22" s="24"/>
      <c r="BP22" s="25"/>
      <c r="BQ22" s="26"/>
      <c r="BR22" s="27"/>
      <c r="BS22" s="27"/>
      <c r="BT22" s="27"/>
      <c r="BU22" s="22"/>
      <c r="BV22" s="23"/>
      <c r="BW22" s="24"/>
      <c r="BX22" s="25"/>
      <c r="BY22" s="26"/>
      <c r="BZ22" s="27"/>
      <c r="CA22" s="27"/>
      <c r="CB22" s="27"/>
      <c r="CC22" s="22"/>
      <c r="CD22" s="23"/>
      <c r="CE22" s="24"/>
      <c r="CF22" s="25"/>
      <c r="CG22" s="26"/>
      <c r="CH22" s="27"/>
      <c r="CI22" s="27"/>
      <c r="CJ22" s="27"/>
      <c r="CK22" s="22"/>
      <c r="CL22" s="23"/>
      <c r="CM22" s="24"/>
      <c r="CN22" s="25"/>
      <c r="CO22" s="26"/>
      <c r="CP22" s="27"/>
      <c r="CQ22" s="27"/>
      <c r="CR22" s="27"/>
      <c r="CS22" s="22"/>
      <c r="CT22" s="23"/>
      <c r="CU22" s="24"/>
      <c r="CV22" s="25"/>
      <c r="CW22" s="26"/>
      <c r="CX22" s="27"/>
      <c r="CY22" s="27"/>
      <c r="CZ22" s="27"/>
      <c r="DA22" s="22"/>
      <c r="DB22" s="23"/>
      <c r="DC22" s="24"/>
      <c r="DD22" s="25"/>
      <c r="DE22" s="26"/>
      <c r="DF22" s="27"/>
      <c r="DG22" s="27"/>
      <c r="DH22" s="27"/>
      <c r="DI22" s="22"/>
      <c r="DJ22" s="23"/>
      <c r="DK22" s="24"/>
      <c r="DL22" s="25"/>
      <c r="DM22" s="26"/>
      <c r="DN22" s="27"/>
      <c r="DO22" s="27"/>
      <c r="DP22" s="27"/>
      <c r="DQ22" s="22"/>
      <c r="DR22" s="23"/>
      <c r="DS22" s="24"/>
      <c r="DT22" s="25"/>
      <c r="DU22" s="26"/>
      <c r="DV22" s="27"/>
      <c r="DW22" s="27"/>
      <c r="DX22" s="27"/>
      <c r="DY22" s="22"/>
      <c r="DZ22" s="23"/>
      <c r="EA22" s="24"/>
      <c r="EB22" s="25"/>
      <c r="EC22" s="26"/>
      <c r="ED22" s="27"/>
      <c r="EE22" s="27"/>
      <c r="EF22" s="27"/>
      <c r="EG22" s="22"/>
      <c r="EH22" s="23"/>
      <c r="EI22" s="24"/>
      <c r="EJ22" s="25"/>
      <c r="EK22" s="26"/>
      <c r="EL22" s="27"/>
      <c r="EM22" s="27"/>
      <c r="EN22" s="27"/>
      <c r="EO22" s="22"/>
      <c r="EP22" s="23"/>
      <c r="EQ22" s="24"/>
      <c r="ER22" s="25"/>
      <c r="ES22" s="26"/>
      <c r="ET22" s="27"/>
      <c r="EU22" s="27"/>
      <c r="EV22" s="27"/>
      <c r="EW22" s="22"/>
      <c r="EX22" s="23"/>
      <c r="EY22" s="24"/>
      <c r="EZ22" s="25"/>
      <c r="FA22" s="26"/>
      <c r="FB22" s="27"/>
      <c r="FC22" s="27"/>
      <c r="FD22" s="27"/>
      <c r="FE22" s="22"/>
      <c r="FF22" s="23"/>
      <c r="FG22" s="24"/>
      <c r="FH22" s="25"/>
      <c r="FI22" s="26"/>
      <c r="FJ22" s="27"/>
      <c r="FK22" s="27"/>
      <c r="FL22" s="27"/>
      <c r="FM22" s="22"/>
      <c r="FN22" s="23"/>
      <c r="FO22" s="24"/>
      <c r="FP22" s="25"/>
      <c r="FQ22" s="26"/>
      <c r="FR22" s="27"/>
      <c r="FS22" s="27"/>
      <c r="FT22" s="27"/>
      <c r="FU22" s="22"/>
      <c r="FV22" s="23"/>
      <c r="FW22" s="24"/>
      <c r="FX22" s="25"/>
      <c r="FY22" s="26"/>
      <c r="FZ22" s="27"/>
      <c r="GA22" s="27"/>
      <c r="GB22" s="27"/>
      <c r="GC22" s="22"/>
      <c r="GD22" s="23"/>
      <c r="GE22" s="24"/>
      <c r="GF22" s="25"/>
      <c r="GG22" s="26"/>
      <c r="GH22" s="27"/>
      <c r="GI22" s="27"/>
      <c r="GJ22" s="27"/>
      <c r="GK22" s="22"/>
      <c r="GL22" s="23"/>
      <c r="GM22" s="24"/>
      <c r="GN22" s="25"/>
      <c r="GO22" s="26"/>
      <c r="GP22" s="27"/>
      <c r="GQ22" s="27"/>
      <c r="GR22" s="27"/>
      <c r="GS22" s="22"/>
      <c r="GT22" s="23"/>
      <c r="GU22" s="24"/>
      <c r="GV22" s="25"/>
      <c r="GW22" s="26"/>
      <c r="GX22" s="27"/>
      <c r="GY22" s="27"/>
      <c r="GZ22" s="27"/>
      <c r="HA22" s="22"/>
      <c r="HB22" s="23"/>
      <c r="HC22" s="24"/>
      <c r="HD22" s="25"/>
      <c r="HE22" s="26"/>
      <c r="HF22" s="27"/>
      <c r="HG22" s="27"/>
      <c r="HH22" s="27"/>
      <c r="HI22" s="22"/>
      <c r="HJ22" s="23"/>
      <c r="HK22" s="24"/>
      <c r="HL22" s="25"/>
      <c r="HM22" s="26"/>
      <c r="HN22" s="27"/>
      <c r="HO22" s="27"/>
      <c r="HP22" s="27"/>
      <c r="HQ22" s="22"/>
      <c r="HR22" s="23"/>
      <c r="HS22" s="24"/>
      <c r="HT22" s="25"/>
      <c r="HU22" s="26"/>
      <c r="HV22" s="27"/>
      <c r="HW22" s="27"/>
      <c r="HX22" s="27"/>
      <c r="HY22" s="22"/>
      <c r="HZ22" s="23"/>
      <c r="IA22" s="24"/>
      <c r="IB22" s="25"/>
      <c r="IC22" s="26"/>
      <c r="ID22" s="27"/>
      <c r="IE22" s="27"/>
      <c r="IF22" s="27"/>
      <c r="IG22" s="22"/>
      <c r="IH22" s="23"/>
      <c r="II22" s="24"/>
      <c r="IJ22" s="25"/>
      <c r="IK22" s="26"/>
      <c r="IL22" s="27"/>
      <c r="IM22" s="27"/>
      <c r="IN22" s="27"/>
      <c r="IO22" s="22"/>
      <c r="IP22" s="23"/>
      <c r="IQ22" s="24"/>
      <c r="IR22" s="25"/>
      <c r="IS22" s="26"/>
      <c r="IT22" s="27"/>
      <c r="IU22" s="27"/>
      <c r="IV22" s="27"/>
    </row>
    <row r="23" spans="1:256" s="28" customFormat="1" ht="30">
      <c r="A23" s="94" t="s">
        <v>134</v>
      </c>
      <c r="B23" s="103" t="s">
        <v>115</v>
      </c>
      <c r="C23" s="109" t="s">
        <v>116</v>
      </c>
      <c r="D23" s="103" t="s">
        <v>138</v>
      </c>
      <c r="E23" s="261">
        <f>MEMÓRIA!E53</f>
        <v>900</v>
      </c>
      <c r="F23" s="255">
        <v>14.9</v>
      </c>
      <c r="G23" s="255">
        <f t="shared" si="1"/>
        <v>19.39</v>
      </c>
      <c r="H23" s="256">
        <f t="shared" si="0"/>
        <v>17451</v>
      </c>
      <c r="I23" s="89"/>
      <c r="J23" s="23"/>
      <c r="K23" s="24"/>
      <c r="L23" s="25"/>
      <c r="M23" s="26"/>
      <c r="N23" s="27"/>
      <c r="O23" s="27"/>
      <c r="P23" s="27"/>
      <c r="Q23" s="22"/>
      <c r="R23" s="23"/>
      <c r="S23" s="24"/>
      <c r="T23" s="25"/>
      <c r="U23" s="26"/>
      <c r="V23" s="27"/>
      <c r="W23" s="27"/>
      <c r="X23" s="27"/>
      <c r="Y23" s="22"/>
      <c r="Z23" s="23"/>
      <c r="AA23" s="24"/>
      <c r="AB23" s="25"/>
      <c r="AC23" s="26"/>
      <c r="AD23" s="27"/>
      <c r="AE23" s="27"/>
      <c r="AF23" s="27"/>
      <c r="AG23" s="22"/>
      <c r="AH23" s="23"/>
      <c r="AI23" s="24"/>
      <c r="AJ23" s="25"/>
      <c r="AK23" s="26"/>
      <c r="AL23" s="27"/>
      <c r="AM23" s="27"/>
      <c r="AN23" s="27"/>
      <c r="AO23" s="22"/>
      <c r="AP23" s="23"/>
      <c r="AQ23" s="24"/>
      <c r="AR23" s="25"/>
      <c r="AS23" s="26"/>
      <c r="AT23" s="27"/>
      <c r="AU23" s="27"/>
      <c r="AV23" s="27"/>
      <c r="AW23" s="22"/>
      <c r="AX23" s="23"/>
      <c r="AY23" s="24"/>
      <c r="AZ23" s="25"/>
      <c r="BA23" s="26"/>
      <c r="BB23" s="27"/>
      <c r="BC23" s="27"/>
      <c r="BD23" s="27"/>
      <c r="BE23" s="22"/>
      <c r="BF23" s="23"/>
      <c r="BG23" s="24"/>
      <c r="BH23" s="25"/>
      <c r="BI23" s="26"/>
      <c r="BJ23" s="27"/>
      <c r="BK23" s="27"/>
      <c r="BL23" s="27"/>
      <c r="BM23" s="22"/>
      <c r="BN23" s="23"/>
      <c r="BO23" s="24"/>
      <c r="BP23" s="25"/>
      <c r="BQ23" s="26"/>
      <c r="BR23" s="27"/>
      <c r="BS23" s="27"/>
      <c r="BT23" s="27"/>
      <c r="BU23" s="22"/>
      <c r="BV23" s="23"/>
      <c r="BW23" s="24"/>
      <c r="BX23" s="25"/>
      <c r="BY23" s="26"/>
      <c r="BZ23" s="27"/>
      <c r="CA23" s="27"/>
      <c r="CB23" s="27"/>
      <c r="CC23" s="22"/>
      <c r="CD23" s="23"/>
      <c r="CE23" s="24"/>
      <c r="CF23" s="25"/>
      <c r="CG23" s="26"/>
      <c r="CH23" s="27"/>
      <c r="CI23" s="27"/>
      <c r="CJ23" s="27"/>
      <c r="CK23" s="22"/>
      <c r="CL23" s="23"/>
      <c r="CM23" s="24"/>
      <c r="CN23" s="25"/>
      <c r="CO23" s="26"/>
      <c r="CP23" s="27"/>
      <c r="CQ23" s="27"/>
      <c r="CR23" s="27"/>
      <c r="CS23" s="22"/>
      <c r="CT23" s="23"/>
      <c r="CU23" s="24"/>
      <c r="CV23" s="25"/>
      <c r="CW23" s="26"/>
      <c r="CX23" s="27"/>
      <c r="CY23" s="27"/>
      <c r="CZ23" s="27"/>
      <c r="DA23" s="22"/>
      <c r="DB23" s="23"/>
      <c r="DC23" s="24"/>
      <c r="DD23" s="25"/>
      <c r="DE23" s="26"/>
      <c r="DF23" s="27"/>
      <c r="DG23" s="27"/>
      <c r="DH23" s="27"/>
      <c r="DI23" s="22"/>
      <c r="DJ23" s="23"/>
      <c r="DK23" s="24"/>
      <c r="DL23" s="25"/>
      <c r="DM23" s="26"/>
      <c r="DN23" s="27"/>
      <c r="DO23" s="27"/>
      <c r="DP23" s="27"/>
      <c r="DQ23" s="22"/>
      <c r="DR23" s="23"/>
      <c r="DS23" s="24"/>
      <c r="DT23" s="25"/>
      <c r="DU23" s="26"/>
      <c r="DV23" s="27"/>
      <c r="DW23" s="27"/>
      <c r="DX23" s="27"/>
      <c r="DY23" s="22"/>
      <c r="DZ23" s="23"/>
      <c r="EA23" s="24"/>
      <c r="EB23" s="25"/>
      <c r="EC23" s="26"/>
      <c r="ED23" s="27"/>
      <c r="EE23" s="27"/>
      <c r="EF23" s="27"/>
      <c r="EG23" s="22"/>
      <c r="EH23" s="23"/>
      <c r="EI23" s="24"/>
      <c r="EJ23" s="25"/>
      <c r="EK23" s="26"/>
      <c r="EL23" s="27"/>
      <c r="EM23" s="27"/>
      <c r="EN23" s="27"/>
      <c r="EO23" s="22"/>
      <c r="EP23" s="23"/>
      <c r="EQ23" s="24"/>
      <c r="ER23" s="25"/>
      <c r="ES23" s="26"/>
      <c r="ET23" s="27"/>
      <c r="EU23" s="27"/>
      <c r="EV23" s="27"/>
      <c r="EW23" s="22"/>
      <c r="EX23" s="23"/>
      <c r="EY23" s="24"/>
      <c r="EZ23" s="25"/>
      <c r="FA23" s="26"/>
      <c r="FB23" s="27"/>
      <c r="FC23" s="27"/>
      <c r="FD23" s="27"/>
      <c r="FE23" s="22"/>
      <c r="FF23" s="23"/>
      <c r="FG23" s="24"/>
      <c r="FH23" s="25"/>
      <c r="FI23" s="26"/>
      <c r="FJ23" s="27"/>
      <c r="FK23" s="27"/>
      <c r="FL23" s="27"/>
      <c r="FM23" s="22"/>
      <c r="FN23" s="23"/>
      <c r="FO23" s="24"/>
      <c r="FP23" s="25"/>
      <c r="FQ23" s="26"/>
      <c r="FR23" s="27"/>
      <c r="FS23" s="27"/>
      <c r="FT23" s="27"/>
      <c r="FU23" s="22"/>
      <c r="FV23" s="23"/>
      <c r="FW23" s="24"/>
      <c r="FX23" s="25"/>
      <c r="FY23" s="26"/>
      <c r="FZ23" s="27"/>
      <c r="GA23" s="27"/>
      <c r="GB23" s="27"/>
      <c r="GC23" s="22"/>
      <c r="GD23" s="23"/>
      <c r="GE23" s="24"/>
      <c r="GF23" s="25"/>
      <c r="GG23" s="26"/>
      <c r="GH23" s="27"/>
      <c r="GI23" s="27"/>
      <c r="GJ23" s="27"/>
      <c r="GK23" s="22"/>
      <c r="GL23" s="23"/>
      <c r="GM23" s="24"/>
      <c r="GN23" s="25"/>
      <c r="GO23" s="26"/>
      <c r="GP23" s="27"/>
      <c r="GQ23" s="27"/>
      <c r="GR23" s="27"/>
      <c r="GS23" s="22"/>
      <c r="GT23" s="23"/>
      <c r="GU23" s="24"/>
      <c r="GV23" s="25"/>
      <c r="GW23" s="26"/>
      <c r="GX23" s="27"/>
      <c r="GY23" s="27"/>
      <c r="GZ23" s="27"/>
      <c r="HA23" s="22"/>
      <c r="HB23" s="23"/>
      <c r="HC23" s="24"/>
      <c r="HD23" s="25"/>
      <c r="HE23" s="26"/>
      <c r="HF23" s="27"/>
      <c r="HG23" s="27"/>
      <c r="HH23" s="27"/>
      <c r="HI23" s="22"/>
      <c r="HJ23" s="23"/>
      <c r="HK23" s="24"/>
      <c r="HL23" s="25"/>
      <c r="HM23" s="26"/>
      <c r="HN23" s="27"/>
      <c r="HO23" s="27"/>
      <c r="HP23" s="27"/>
      <c r="HQ23" s="22"/>
      <c r="HR23" s="23"/>
      <c r="HS23" s="24"/>
      <c r="HT23" s="25"/>
      <c r="HU23" s="26"/>
      <c r="HV23" s="27"/>
      <c r="HW23" s="27"/>
      <c r="HX23" s="27"/>
      <c r="HY23" s="22"/>
      <c r="HZ23" s="23"/>
      <c r="IA23" s="24"/>
      <c r="IB23" s="25"/>
      <c r="IC23" s="26"/>
      <c r="ID23" s="27"/>
      <c r="IE23" s="27"/>
      <c r="IF23" s="27"/>
      <c r="IG23" s="22"/>
      <c r="IH23" s="23"/>
      <c r="II23" s="24"/>
      <c r="IJ23" s="25"/>
      <c r="IK23" s="26"/>
      <c r="IL23" s="27"/>
      <c r="IM23" s="27"/>
      <c r="IN23" s="27"/>
      <c r="IO23" s="22"/>
      <c r="IP23" s="23"/>
      <c r="IQ23" s="24"/>
      <c r="IR23" s="25"/>
      <c r="IS23" s="26"/>
      <c r="IT23" s="27"/>
      <c r="IU23" s="27"/>
      <c r="IV23" s="27"/>
    </row>
    <row r="24" spans="1:256" s="28" customFormat="1" ht="60">
      <c r="A24" s="94" t="s">
        <v>71</v>
      </c>
      <c r="B24" s="103" t="s">
        <v>117</v>
      </c>
      <c r="C24" s="102" t="s">
        <v>118</v>
      </c>
      <c r="D24" s="103" t="s">
        <v>68</v>
      </c>
      <c r="E24" s="261">
        <f>MEMÓRIA!E39</f>
        <v>420.00000000000006</v>
      </c>
      <c r="F24" s="255">
        <v>128.11000000000001</v>
      </c>
      <c r="G24" s="255">
        <f t="shared" si="1"/>
        <v>166.76</v>
      </c>
      <c r="H24" s="256">
        <f t="shared" si="0"/>
        <v>70039.199999999997</v>
      </c>
      <c r="I24" s="89"/>
      <c r="J24" s="23"/>
      <c r="K24" s="24"/>
      <c r="L24" s="25"/>
      <c r="M24" s="26"/>
      <c r="N24" s="27"/>
      <c r="O24" s="27"/>
      <c r="P24" s="27"/>
      <c r="Q24" s="22"/>
      <c r="R24" s="23"/>
      <c r="S24" s="24"/>
      <c r="T24" s="25"/>
      <c r="U24" s="26"/>
      <c r="V24" s="27"/>
      <c r="W24" s="27"/>
      <c r="X24" s="27"/>
      <c r="Y24" s="22"/>
      <c r="Z24" s="23"/>
      <c r="AA24" s="24"/>
      <c r="AB24" s="25"/>
      <c r="AC24" s="26"/>
      <c r="AD24" s="27"/>
      <c r="AE24" s="27"/>
      <c r="AF24" s="27"/>
      <c r="AG24" s="22"/>
      <c r="AH24" s="23"/>
      <c r="AI24" s="24"/>
      <c r="AJ24" s="25"/>
      <c r="AK24" s="26"/>
      <c r="AL24" s="27"/>
      <c r="AM24" s="27"/>
      <c r="AN24" s="27"/>
      <c r="AO24" s="22"/>
      <c r="AP24" s="23"/>
      <c r="AQ24" s="24"/>
      <c r="AR24" s="25"/>
      <c r="AS24" s="26"/>
      <c r="AT24" s="27"/>
      <c r="AU24" s="27"/>
      <c r="AV24" s="27"/>
      <c r="AW24" s="22"/>
      <c r="AX24" s="23"/>
      <c r="AY24" s="24"/>
      <c r="AZ24" s="25"/>
      <c r="BA24" s="26"/>
      <c r="BB24" s="27"/>
      <c r="BC24" s="27"/>
      <c r="BD24" s="27"/>
      <c r="BE24" s="22"/>
      <c r="BF24" s="23"/>
      <c r="BG24" s="24"/>
      <c r="BH24" s="25"/>
      <c r="BI24" s="26"/>
      <c r="BJ24" s="27"/>
      <c r="BK24" s="27"/>
      <c r="BL24" s="27"/>
      <c r="BM24" s="22"/>
      <c r="BN24" s="23"/>
      <c r="BO24" s="24"/>
      <c r="BP24" s="25"/>
      <c r="BQ24" s="26"/>
      <c r="BR24" s="27"/>
      <c r="BS24" s="27"/>
      <c r="BT24" s="27"/>
      <c r="BU24" s="22"/>
      <c r="BV24" s="23"/>
      <c r="BW24" s="24"/>
      <c r="BX24" s="25"/>
      <c r="BY24" s="26"/>
      <c r="BZ24" s="27"/>
      <c r="CA24" s="27"/>
      <c r="CB24" s="27"/>
      <c r="CC24" s="22"/>
      <c r="CD24" s="23"/>
      <c r="CE24" s="24"/>
      <c r="CF24" s="25"/>
      <c r="CG24" s="26"/>
      <c r="CH24" s="27"/>
      <c r="CI24" s="27"/>
      <c r="CJ24" s="27"/>
      <c r="CK24" s="22"/>
      <c r="CL24" s="23"/>
      <c r="CM24" s="24"/>
      <c r="CN24" s="25"/>
      <c r="CO24" s="26"/>
      <c r="CP24" s="27"/>
      <c r="CQ24" s="27"/>
      <c r="CR24" s="27"/>
      <c r="CS24" s="22"/>
      <c r="CT24" s="23"/>
      <c r="CU24" s="24"/>
      <c r="CV24" s="25"/>
      <c r="CW24" s="26"/>
      <c r="CX24" s="27"/>
      <c r="CY24" s="27"/>
      <c r="CZ24" s="27"/>
      <c r="DA24" s="22"/>
      <c r="DB24" s="23"/>
      <c r="DC24" s="24"/>
      <c r="DD24" s="25"/>
      <c r="DE24" s="26"/>
      <c r="DF24" s="27"/>
      <c r="DG24" s="27"/>
      <c r="DH24" s="27"/>
      <c r="DI24" s="22"/>
      <c r="DJ24" s="23"/>
      <c r="DK24" s="24"/>
      <c r="DL24" s="25"/>
      <c r="DM24" s="26"/>
      <c r="DN24" s="27"/>
      <c r="DO24" s="27"/>
      <c r="DP24" s="27"/>
      <c r="DQ24" s="22"/>
      <c r="DR24" s="23"/>
      <c r="DS24" s="24"/>
      <c r="DT24" s="25"/>
      <c r="DU24" s="26"/>
      <c r="DV24" s="27"/>
      <c r="DW24" s="27"/>
      <c r="DX24" s="27"/>
      <c r="DY24" s="22"/>
      <c r="DZ24" s="23"/>
      <c r="EA24" s="24"/>
      <c r="EB24" s="25"/>
      <c r="EC24" s="26"/>
      <c r="ED24" s="27"/>
      <c r="EE24" s="27"/>
      <c r="EF24" s="27"/>
      <c r="EG24" s="22"/>
      <c r="EH24" s="23"/>
      <c r="EI24" s="24"/>
      <c r="EJ24" s="25"/>
      <c r="EK24" s="26"/>
      <c r="EL24" s="27"/>
      <c r="EM24" s="27"/>
      <c r="EN24" s="27"/>
      <c r="EO24" s="22"/>
      <c r="EP24" s="23"/>
      <c r="EQ24" s="24"/>
      <c r="ER24" s="25"/>
      <c r="ES24" s="26"/>
      <c r="ET24" s="27"/>
      <c r="EU24" s="27"/>
      <c r="EV24" s="27"/>
      <c r="EW24" s="22"/>
      <c r="EX24" s="23"/>
      <c r="EY24" s="24"/>
      <c r="EZ24" s="25"/>
      <c r="FA24" s="26"/>
      <c r="FB24" s="27"/>
      <c r="FC24" s="27"/>
      <c r="FD24" s="27"/>
      <c r="FE24" s="22"/>
      <c r="FF24" s="23"/>
      <c r="FG24" s="24"/>
      <c r="FH24" s="25"/>
      <c r="FI24" s="26"/>
      <c r="FJ24" s="27"/>
      <c r="FK24" s="27"/>
      <c r="FL24" s="27"/>
      <c r="FM24" s="22"/>
      <c r="FN24" s="23"/>
      <c r="FO24" s="24"/>
      <c r="FP24" s="25"/>
      <c r="FQ24" s="26"/>
      <c r="FR24" s="27"/>
      <c r="FS24" s="27"/>
      <c r="FT24" s="27"/>
      <c r="FU24" s="22"/>
      <c r="FV24" s="23"/>
      <c r="FW24" s="24"/>
      <c r="FX24" s="25"/>
      <c r="FY24" s="26"/>
      <c r="FZ24" s="27"/>
      <c r="GA24" s="27"/>
      <c r="GB24" s="27"/>
      <c r="GC24" s="22"/>
      <c r="GD24" s="23"/>
      <c r="GE24" s="24"/>
      <c r="GF24" s="25"/>
      <c r="GG24" s="26"/>
      <c r="GH24" s="27"/>
      <c r="GI24" s="27"/>
      <c r="GJ24" s="27"/>
      <c r="GK24" s="22"/>
      <c r="GL24" s="23"/>
      <c r="GM24" s="24"/>
      <c r="GN24" s="25"/>
      <c r="GO24" s="26"/>
      <c r="GP24" s="27"/>
      <c r="GQ24" s="27"/>
      <c r="GR24" s="27"/>
      <c r="GS24" s="22"/>
      <c r="GT24" s="23"/>
      <c r="GU24" s="24"/>
      <c r="GV24" s="25"/>
      <c r="GW24" s="26"/>
      <c r="GX24" s="27"/>
      <c r="GY24" s="27"/>
      <c r="GZ24" s="27"/>
      <c r="HA24" s="22"/>
      <c r="HB24" s="23"/>
      <c r="HC24" s="24"/>
      <c r="HD24" s="25"/>
      <c r="HE24" s="26"/>
      <c r="HF24" s="27"/>
      <c r="HG24" s="27"/>
      <c r="HH24" s="27"/>
      <c r="HI24" s="22"/>
      <c r="HJ24" s="23"/>
      <c r="HK24" s="24"/>
      <c r="HL24" s="25"/>
      <c r="HM24" s="26"/>
      <c r="HN24" s="27"/>
      <c r="HO24" s="27"/>
      <c r="HP24" s="27"/>
      <c r="HQ24" s="22"/>
      <c r="HR24" s="23"/>
      <c r="HS24" s="24"/>
      <c r="HT24" s="25"/>
      <c r="HU24" s="26"/>
      <c r="HV24" s="27"/>
      <c r="HW24" s="27"/>
      <c r="HX24" s="27"/>
      <c r="HY24" s="22"/>
      <c r="HZ24" s="23"/>
      <c r="IA24" s="24"/>
      <c r="IB24" s="25"/>
      <c r="IC24" s="26"/>
      <c r="ID24" s="27"/>
      <c r="IE24" s="27"/>
      <c r="IF24" s="27"/>
      <c r="IG24" s="22"/>
      <c r="IH24" s="23"/>
      <c r="II24" s="24"/>
      <c r="IJ24" s="25"/>
      <c r="IK24" s="26"/>
      <c r="IL24" s="27"/>
      <c r="IM24" s="27"/>
      <c r="IN24" s="27"/>
      <c r="IO24" s="22"/>
      <c r="IP24" s="23"/>
      <c r="IQ24" s="24"/>
      <c r="IR24" s="25"/>
      <c r="IS24" s="26"/>
      <c r="IT24" s="27"/>
      <c r="IU24" s="27"/>
      <c r="IV24" s="27"/>
    </row>
    <row r="25" spans="1:256" s="28" customFormat="1" ht="60">
      <c r="A25" s="94" t="s">
        <v>72</v>
      </c>
      <c r="B25" s="104" t="s">
        <v>119</v>
      </c>
      <c r="C25" s="107" t="s">
        <v>120</v>
      </c>
      <c r="D25" s="104" t="s">
        <v>68</v>
      </c>
      <c r="E25" s="261">
        <f>MEMÓRIA!E42</f>
        <v>38.400000000000006</v>
      </c>
      <c r="F25" s="255">
        <v>130.22999999999999</v>
      </c>
      <c r="G25" s="255">
        <f t="shared" si="1"/>
        <v>169.52</v>
      </c>
      <c r="H25" s="256">
        <f t="shared" si="0"/>
        <v>6509.56</v>
      </c>
      <c r="I25" s="89"/>
      <c r="J25" s="23"/>
      <c r="K25" s="24"/>
      <c r="L25" s="25"/>
      <c r="M25" s="26"/>
      <c r="N25" s="27"/>
      <c r="O25" s="27"/>
      <c r="P25" s="27"/>
      <c r="Q25" s="22"/>
      <c r="R25" s="23"/>
      <c r="S25" s="24"/>
      <c r="T25" s="25"/>
      <c r="U25" s="26"/>
      <c r="V25" s="27"/>
      <c r="W25" s="27"/>
      <c r="X25" s="27"/>
      <c r="Y25" s="22"/>
      <c r="Z25" s="23"/>
      <c r="AA25" s="24"/>
      <c r="AB25" s="25"/>
      <c r="AC25" s="26"/>
      <c r="AD25" s="27"/>
      <c r="AE25" s="27"/>
      <c r="AF25" s="27"/>
      <c r="AG25" s="22"/>
      <c r="AH25" s="23"/>
      <c r="AI25" s="24"/>
      <c r="AJ25" s="25"/>
      <c r="AK25" s="26"/>
      <c r="AL25" s="27"/>
      <c r="AM25" s="27"/>
      <c r="AN25" s="27"/>
      <c r="AO25" s="22"/>
      <c r="AP25" s="23"/>
      <c r="AQ25" s="24"/>
      <c r="AR25" s="25"/>
      <c r="AS25" s="26"/>
      <c r="AT25" s="27"/>
      <c r="AU25" s="27"/>
      <c r="AV25" s="27"/>
      <c r="AW25" s="22"/>
      <c r="AX25" s="23"/>
      <c r="AY25" s="24"/>
      <c r="AZ25" s="25"/>
      <c r="BA25" s="26"/>
      <c r="BB25" s="27"/>
      <c r="BC25" s="27"/>
      <c r="BD25" s="27"/>
      <c r="BE25" s="22"/>
      <c r="BF25" s="23"/>
      <c r="BG25" s="24"/>
      <c r="BH25" s="25"/>
      <c r="BI25" s="26"/>
      <c r="BJ25" s="27"/>
      <c r="BK25" s="27"/>
      <c r="BL25" s="27"/>
      <c r="BM25" s="22"/>
      <c r="BN25" s="23"/>
      <c r="BO25" s="24"/>
      <c r="BP25" s="25"/>
      <c r="BQ25" s="26"/>
      <c r="BR25" s="27"/>
      <c r="BS25" s="27"/>
      <c r="BT25" s="27"/>
      <c r="BU25" s="22"/>
      <c r="BV25" s="23"/>
      <c r="BW25" s="24"/>
      <c r="BX25" s="25"/>
      <c r="BY25" s="26"/>
      <c r="BZ25" s="27"/>
      <c r="CA25" s="27"/>
      <c r="CB25" s="27"/>
      <c r="CC25" s="22"/>
      <c r="CD25" s="23"/>
      <c r="CE25" s="24"/>
      <c r="CF25" s="25"/>
      <c r="CG25" s="26"/>
      <c r="CH25" s="27"/>
      <c r="CI25" s="27"/>
      <c r="CJ25" s="27"/>
      <c r="CK25" s="22"/>
      <c r="CL25" s="23"/>
      <c r="CM25" s="24"/>
      <c r="CN25" s="25"/>
      <c r="CO25" s="26"/>
      <c r="CP25" s="27"/>
      <c r="CQ25" s="27"/>
      <c r="CR25" s="27"/>
      <c r="CS25" s="22"/>
      <c r="CT25" s="23"/>
      <c r="CU25" s="24"/>
      <c r="CV25" s="25"/>
      <c r="CW25" s="26"/>
      <c r="CX25" s="27"/>
      <c r="CY25" s="27"/>
      <c r="CZ25" s="27"/>
      <c r="DA25" s="22"/>
      <c r="DB25" s="23"/>
      <c r="DC25" s="24"/>
      <c r="DD25" s="25"/>
      <c r="DE25" s="26"/>
      <c r="DF25" s="27"/>
      <c r="DG25" s="27"/>
      <c r="DH25" s="27"/>
      <c r="DI25" s="22"/>
      <c r="DJ25" s="23"/>
      <c r="DK25" s="24"/>
      <c r="DL25" s="25"/>
      <c r="DM25" s="26"/>
      <c r="DN25" s="27"/>
      <c r="DO25" s="27"/>
      <c r="DP25" s="27"/>
      <c r="DQ25" s="22"/>
      <c r="DR25" s="23"/>
      <c r="DS25" s="24"/>
      <c r="DT25" s="25"/>
      <c r="DU25" s="26"/>
      <c r="DV25" s="27"/>
      <c r="DW25" s="27"/>
      <c r="DX25" s="27"/>
      <c r="DY25" s="22"/>
      <c r="DZ25" s="23"/>
      <c r="EA25" s="24"/>
      <c r="EB25" s="25"/>
      <c r="EC25" s="26"/>
      <c r="ED25" s="27"/>
      <c r="EE25" s="27"/>
      <c r="EF25" s="27"/>
      <c r="EG25" s="22"/>
      <c r="EH25" s="23"/>
      <c r="EI25" s="24"/>
      <c r="EJ25" s="25"/>
      <c r="EK25" s="26"/>
      <c r="EL25" s="27"/>
      <c r="EM25" s="27"/>
      <c r="EN25" s="27"/>
      <c r="EO25" s="22"/>
      <c r="EP25" s="23"/>
      <c r="EQ25" s="24"/>
      <c r="ER25" s="25"/>
      <c r="ES25" s="26"/>
      <c r="ET25" s="27"/>
      <c r="EU25" s="27"/>
      <c r="EV25" s="27"/>
      <c r="EW25" s="22"/>
      <c r="EX25" s="23"/>
      <c r="EY25" s="24"/>
      <c r="EZ25" s="25"/>
      <c r="FA25" s="26"/>
      <c r="FB25" s="27"/>
      <c r="FC25" s="27"/>
      <c r="FD25" s="27"/>
      <c r="FE25" s="22"/>
      <c r="FF25" s="23"/>
      <c r="FG25" s="24"/>
      <c r="FH25" s="25"/>
      <c r="FI25" s="26"/>
      <c r="FJ25" s="27"/>
      <c r="FK25" s="27"/>
      <c r="FL25" s="27"/>
      <c r="FM25" s="22"/>
      <c r="FN25" s="23"/>
      <c r="FO25" s="24"/>
      <c r="FP25" s="25"/>
      <c r="FQ25" s="26"/>
      <c r="FR25" s="27"/>
      <c r="FS25" s="27"/>
      <c r="FT25" s="27"/>
      <c r="FU25" s="22"/>
      <c r="FV25" s="23"/>
      <c r="FW25" s="24"/>
      <c r="FX25" s="25"/>
      <c r="FY25" s="26"/>
      <c r="FZ25" s="27"/>
      <c r="GA25" s="27"/>
      <c r="GB25" s="27"/>
      <c r="GC25" s="22"/>
      <c r="GD25" s="23"/>
      <c r="GE25" s="24"/>
      <c r="GF25" s="25"/>
      <c r="GG25" s="26"/>
      <c r="GH25" s="27"/>
      <c r="GI25" s="27"/>
      <c r="GJ25" s="27"/>
      <c r="GK25" s="22"/>
      <c r="GL25" s="23"/>
      <c r="GM25" s="24"/>
      <c r="GN25" s="25"/>
      <c r="GO25" s="26"/>
      <c r="GP25" s="27"/>
      <c r="GQ25" s="27"/>
      <c r="GR25" s="27"/>
      <c r="GS25" s="22"/>
      <c r="GT25" s="23"/>
      <c r="GU25" s="24"/>
      <c r="GV25" s="25"/>
      <c r="GW25" s="26"/>
      <c r="GX25" s="27"/>
      <c r="GY25" s="27"/>
      <c r="GZ25" s="27"/>
      <c r="HA25" s="22"/>
      <c r="HB25" s="23"/>
      <c r="HC25" s="24"/>
      <c r="HD25" s="25"/>
      <c r="HE25" s="26"/>
      <c r="HF25" s="27"/>
      <c r="HG25" s="27"/>
      <c r="HH25" s="27"/>
      <c r="HI25" s="22"/>
      <c r="HJ25" s="23"/>
      <c r="HK25" s="24"/>
      <c r="HL25" s="25"/>
      <c r="HM25" s="26"/>
      <c r="HN25" s="27"/>
      <c r="HO25" s="27"/>
      <c r="HP25" s="27"/>
      <c r="HQ25" s="22"/>
      <c r="HR25" s="23"/>
      <c r="HS25" s="24"/>
      <c r="HT25" s="25"/>
      <c r="HU25" s="26"/>
      <c r="HV25" s="27"/>
      <c r="HW25" s="27"/>
      <c r="HX25" s="27"/>
      <c r="HY25" s="22"/>
      <c r="HZ25" s="23"/>
      <c r="IA25" s="24"/>
      <c r="IB25" s="25"/>
      <c r="IC25" s="26"/>
      <c r="ID25" s="27"/>
      <c r="IE25" s="27"/>
      <c r="IF25" s="27"/>
      <c r="IG25" s="22"/>
      <c r="IH25" s="23"/>
      <c r="II25" s="24"/>
      <c r="IJ25" s="25"/>
      <c r="IK25" s="26"/>
      <c r="IL25" s="27"/>
      <c r="IM25" s="27"/>
      <c r="IN25" s="27"/>
      <c r="IO25" s="22"/>
      <c r="IP25" s="23"/>
      <c r="IQ25" s="24"/>
      <c r="IR25" s="25"/>
      <c r="IS25" s="26"/>
      <c r="IT25" s="27"/>
      <c r="IU25" s="27"/>
      <c r="IV25" s="27"/>
    </row>
    <row r="26" spans="1:256" ht="20.25" customHeight="1">
      <c r="A26" s="160" t="s">
        <v>20</v>
      </c>
      <c r="B26" s="161"/>
      <c r="C26" s="161"/>
      <c r="D26" s="161"/>
      <c r="E26" s="161"/>
      <c r="F26" s="161"/>
      <c r="G26" s="161"/>
      <c r="H26" s="259">
        <f>H12+H17</f>
        <v>1676775.9500000002</v>
      </c>
      <c r="I26" s="31"/>
    </row>
    <row r="27" spans="1:256" ht="20.25" customHeight="1">
      <c r="A27" s="111"/>
      <c r="B27" s="105"/>
      <c r="C27" s="105"/>
      <c r="D27" s="105"/>
      <c r="E27" s="105"/>
      <c r="F27" s="105"/>
      <c r="G27" s="105"/>
      <c r="H27" s="112"/>
      <c r="I27" s="31"/>
    </row>
    <row r="28" spans="1:256" ht="20.25" customHeight="1">
      <c r="A28" s="111"/>
      <c r="B28" s="105"/>
      <c r="C28" s="105"/>
      <c r="D28" s="105"/>
      <c r="E28" s="105"/>
      <c r="F28" s="105"/>
      <c r="G28" s="105"/>
      <c r="H28" s="112"/>
      <c r="I28" s="31"/>
    </row>
    <row r="29" spans="1:256" ht="66.75" customHeight="1">
      <c r="A29" s="111"/>
      <c r="B29" s="105"/>
      <c r="C29" s="105"/>
      <c r="D29" s="105"/>
      <c r="E29" s="105"/>
      <c r="F29" s="105"/>
      <c r="G29" s="105"/>
      <c r="H29" s="112"/>
      <c r="I29" s="31"/>
    </row>
    <row r="30" spans="1:256" ht="20.25" customHeight="1">
      <c r="A30" s="265" t="s">
        <v>106</v>
      </c>
      <c r="B30" s="266"/>
      <c r="C30" s="266"/>
      <c r="D30" s="266"/>
      <c r="E30" s="266"/>
      <c r="F30" s="266"/>
      <c r="G30" s="266"/>
      <c r="H30" s="267"/>
      <c r="I30" s="17"/>
    </row>
    <row r="31" spans="1:256" ht="20.25" customHeight="1">
      <c r="A31" s="268" t="s">
        <v>107</v>
      </c>
      <c r="B31" s="269"/>
      <c r="C31" s="269"/>
      <c r="D31" s="269"/>
      <c r="E31" s="269"/>
      <c r="F31" s="269"/>
      <c r="G31" s="269"/>
      <c r="H31" s="270"/>
      <c r="I31" s="3"/>
      <c r="J31" s="2"/>
    </row>
    <row r="32" spans="1:256" ht="16.5" customHeight="1">
      <c r="A32" s="172" t="s">
        <v>142</v>
      </c>
      <c r="B32" s="173"/>
      <c r="C32" s="173"/>
      <c r="D32" s="173"/>
      <c r="E32" s="173"/>
      <c r="F32" s="173"/>
      <c r="G32" s="173"/>
      <c r="H32" s="174"/>
    </row>
    <row r="33" spans="1:8">
      <c r="A33" s="172"/>
      <c r="B33" s="173"/>
      <c r="C33" s="173"/>
      <c r="D33" s="173"/>
      <c r="E33" s="173"/>
      <c r="F33" s="173"/>
      <c r="G33" s="173"/>
      <c r="H33" s="174"/>
    </row>
    <row r="34" spans="1:8" ht="13.5" thickBot="1">
      <c r="A34" s="113"/>
      <c r="B34" s="114"/>
      <c r="C34" s="114"/>
      <c r="D34" s="114"/>
      <c r="E34" s="114"/>
      <c r="F34" s="114"/>
      <c r="G34" s="114"/>
      <c r="H34" s="115"/>
    </row>
  </sheetData>
  <mergeCells count="22">
    <mergeCell ref="A32:H33"/>
    <mergeCell ref="A1:B1"/>
    <mergeCell ref="C1:H1"/>
    <mergeCell ref="A2:H2"/>
    <mergeCell ref="A3:H3"/>
    <mergeCell ref="A8:D8"/>
    <mergeCell ref="A5:E5"/>
    <mergeCell ref="F5:H5"/>
    <mergeCell ref="A6:E6"/>
    <mergeCell ref="F6:H6"/>
    <mergeCell ref="A7:D7"/>
    <mergeCell ref="E8:E9"/>
    <mergeCell ref="G7:H7"/>
    <mergeCell ref="A4:H4"/>
    <mergeCell ref="A26:G26"/>
    <mergeCell ref="A9:D9"/>
    <mergeCell ref="F8:F9"/>
    <mergeCell ref="A10:H10"/>
    <mergeCell ref="A30:H30"/>
    <mergeCell ref="A31:H31"/>
    <mergeCell ref="E7:F7"/>
    <mergeCell ref="G8:H9"/>
  </mergeCells>
  <phoneticPr fontId="14" type="noConversion"/>
  <conditionalFormatting sqref="IR20:IR25 D17 T20:T25 AB20:AB25 AJ20:AJ25 AR20:AR25 AZ20:AZ25 BH20:BH25 BP20:BP25 BX20:BX25 CF20:CF25 CN20:CN25 CV20:CV25 DD20:DD25 DL20:DL25 DT20:DT25 EB20:EB25 EJ20:EJ25 ER20:ER25 EZ20:EZ25 FH20:FH25 FP20:FP25 FX20:FX25 GF20:GF25 GN20:GN25 GV20:GV25 HD20:HD25 HL20:HL25 HT20:HT25 IB20:IB25 IJ20:IJ25 L20:L25">
    <cfRule type="cellIs" priority="46" operator="equal">
      <formula>0</formula>
    </cfRule>
  </conditionalFormatting>
  <conditionalFormatting sqref="D15:D16 IR14:IR16 L14:L16 T14:T16 AB14:AB16 AJ14:AJ16 AR14:AR16 AZ14:AZ16 BH14:BH16 BP14:BP16 BX14:BX16 CF14:CF16 CN14:CN16 CV14:CV16 DD14:DD16 DL14:DL16 DT14:DT16 EB14:EB16 EJ14:EJ16 ER14:ER16 EZ14:EZ16 FH14:FH16 FP14:FP16 FX14:FX16 GF14:GF16 GN14:GN16 GV14:GV16 HD14:HD16 HL14:HL16 HT14:HT16 IB14:IB16 IJ14:IJ16 D18:D19">
    <cfRule type="cellIs" dxfId="5" priority="38" stopIfTrue="1" operator="equal">
      <formula>0</formula>
    </cfRule>
  </conditionalFormatting>
  <printOptions horizontalCentered="1"/>
  <pageMargins left="0.19685039370078741" right="0.19685039370078741" top="0.19685039370078741" bottom="0.19685039370078741" header="0.51181102362204722" footer="0.51181102362204722"/>
  <pageSetup paperSize="9" scale="50" firstPageNumber="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U45"/>
  <sheetViews>
    <sheetView showGridLines="0" topLeftCell="A10" zoomScale="90" zoomScaleNormal="90" workbookViewId="0">
      <selection activeCell="B41" sqref="B41"/>
    </sheetView>
  </sheetViews>
  <sheetFormatPr defaultRowHeight="12.75"/>
  <cols>
    <col min="1" max="1" width="2.28515625" style="32" customWidth="1"/>
    <col min="2" max="2" width="23.85546875" style="32" customWidth="1"/>
    <col min="3" max="8" width="3.85546875" style="32" customWidth="1"/>
    <col min="9" max="9" width="24.140625" style="32" customWidth="1"/>
    <col min="10" max="10" width="18" style="32" customWidth="1"/>
    <col min="11" max="16384" width="9.140625" style="32"/>
  </cols>
  <sheetData>
    <row r="1" spans="1:21" ht="34.5" customHeight="1">
      <c r="A1" s="70"/>
      <c r="B1" s="70"/>
      <c r="C1" s="71"/>
      <c r="D1" s="71"/>
      <c r="E1" s="71"/>
      <c r="F1" s="71"/>
      <c r="G1" s="71"/>
      <c r="H1" s="71"/>
      <c r="I1" s="71"/>
      <c r="J1" s="72"/>
    </row>
    <row r="2" spans="1:21" ht="50.25" customHeight="1" thickBot="1">
      <c r="A2" s="33"/>
      <c r="B2" s="194" t="s">
        <v>22</v>
      </c>
      <c r="C2" s="195"/>
      <c r="D2" s="195"/>
      <c r="E2" s="195"/>
      <c r="F2" s="195"/>
      <c r="G2" s="195"/>
      <c r="H2" s="195"/>
      <c r="I2" s="195"/>
      <c r="J2" s="196"/>
    </row>
    <row r="3" spans="1:21">
      <c r="A3" s="33"/>
      <c r="B3" s="73"/>
      <c r="C3" s="74"/>
      <c r="D3" s="74"/>
      <c r="E3" s="74"/>
      <c r="F3" s="74"/>
      <c r="G3" s="74"/>
      <c r="H3" s="74"/>
      <c r="I3" s="74"/>
      <c r="J3" s="75"/>
      <c r="K3" s="76"/>
      <c r="L3" s="77"/>
      <c r="M3" s="77"/>
      <c r="N3" s="77"/>
      <c r="O3" s="77"/>
      <c r="P3" s="77"/>
      <c r="Q3" s="77"/>
      <c r="R3" s="77"/>
      <c r="S3" s="77"/>
      <c r="T3" s="78"/>
      <c r="U3" s="78"/>
    </row>
    <row r="4" spans="1:21">
      <c r="A4" s="33"/>
      <c r="B4" s="197" t="s">
        <v>61</v>
      </c>
      <c r="C4" s="198"/>
      <c r="D4" s="198"/>
      <c r="E4" s="198"/>
      <c r="F4" s="198"/>
      <c r="G4" s="198"/>
      <c r="H4" s="198"/>
      <c r="I4" s="198"/>
      <c r="J4" s="199"/>
      <c r="K4" s="76"/>
      <c r="L4" s="77"/>
      <c r="M4" s="77"/>
      <c r="N4" s="77"/>
      <c r="O4" s="77"/>
      <c r="P4" s="77"/>
      <c r="Q4" s="77"/>
      <c r="R4" s="77"/>
      <c r="S4" s="77"/>
      <c r="T4" s="78"/>
      <c r="U4" s="78"/>
    </row>
    <row r="5" spans="1:21">
      <c r="A5" s="33"/>
      <c r="B5" s="200"/>
      <c r="C5" s="201"/>
      <c r="D5" s="201"/>
      <c r="E5" s="201"/>
      <c r="F5" s="201"/>
      <c r="G5" s="201"/>
      <c r="H5" s="201"/>
      <c r="I5" s="201"/>
      <c r="J5" s="202"/>
      <c r="K5" s="76"/>
      <c r="L5" s="77"/>
      <c r="M5" s="77"/>
      <c r="N5" s="77"/>
      <c r="O5" s="77"/>
      <c r="P5" s="77"/>
      <c r="Q5" s="77"/>
      <c r="R5" s="77"/>
      <c r="S5" s="77"/>
      <c r="T5" s="78"/>
      <c r="U5" s="78"/>
    </row>
    <row r="6" spans="1:21">
      <c r="A6" s="33"/>
      <c r="B6" s="35" t="s">
        <v>23</v>
      </c>
      <c r="C6" s="79"/>
      <c r="D6" s="79"/>
      <c r="E6" s="79"/>
      <c r="F6" s="79"/>
      <c r="G6" s="79"/>
      <c r="H6" s="79"/>
      <c r="I6" s="79"/>
      <c r="J6" s="80"/>
      <c r="K6" s="76"/>
      <c r="L6" s="77"/>
      <c r="M6" s="77"/>
      <c r="N6" s="77"/>
      <c r="O6" s="77"/>
      <c r="P6" s="77"/>
      <c r="Q6" s="77"/>
      <c r="R6" s="77"/>
      <c r="S6" s="77"/>
      <c r="T6" s="78"/>
      <c r="U6" s="78"/>
    </row>
    <row r="7" spans="1:21">
      <c r="A7" s="33"/>
      <c r="B7" s="36" t="s">
        <v>62</v>
      </c>
      <c r="C7" s="37"/>
      <c r="D7" s="37"/>
      <c r="E7" s="37"/>
      <c r="F7" s="37"/>
      <c r="G7" s="37"/>
      <c r="H7" s="37"/>
      <c r="I7" s="37"/>
      <c r="J7" s="38"/>
      <c r="K7" s="76"/>
      <c r="L7" s="77"/>
      <c r="M7" s="77"/>
      <c r="N7" s="77"/>
      <c r="O7" s="77"/>
      <c r="P7" s="77"/>
      <c r="Q7" s="77"/>
      <c r="R7" s="77"/>
      <c r="S7" s="77"/>
      <c r="T7" s="78"/>
      <c r="U7" s="78"/>
    </row>
    <row r="8" spans="1:21">
      <c r="A8" s="33"/>
      <c r="B8" s="43" t="s">
        <v>24</v>
      </c>
      <c r="C8" s="39"/>
      <c r="D8" s="39"/>
      <c r="E8" s="39"/>
      <c r="F8" s="39"/>
      <c r="G8" s="39"/>
      <c r="H8" s="39"/>
      <c r="I8" s="39"/>
      <c r="J8" s="40"/>
      <c r="K8" s="76"/>
      <c r="L8" s="77"/>
      <c r="M8" s="77"/>
      <c r="N8" s="77"/>
      <c r="O8" s="77"/>
      <c r="P8" s="77"/>
      <c r="Q8" s="77"/>
      <c r="R8" s="77"/>
      <c r="S8" s="77"/>
      <c r="T8" s="78"/>
      <c r="U8" s="78"/>
    </row>
    <row r="9" spans="1:21">
      <c r="A9" s="33"/>
      <c r="B9" s="36" t="s">
        <v>25</v>
      </c>
      <c r="C9" s="37"/>
      <c r="D9" s="37"/>
      <c r="E9" s="37"/>
      <c r="F9" s="41"/>
      <c r="G9" s="41"/>
      <c r="H9" s="41"/>
      <c r="I9" s="41"/>
      <c r="J9" s="38"/>
      <c r="K9" s="76"/>
      <c r="L9" s="77"/>
      <c r="M9" s="77"/>
      <c r="N9" s="77"/>
      <c r="O9" s="77"/>
      <c r="P9" s="77"/>
      <c r="Q9" s="77"/>
      <c r="R9" s="77"/>
      <c r="S9" s="77"/>
      <c r="T9" s="78"/>
      <c r="U9" s="78"/>
    </row>
    <row r="10" spans="1:21" ht="33" customHeight="1">
      <c r="A10" s="33"/>
      <c r="B10" s="216" t="s">
        <v>136</v>
      </c>
      <c r="C10" s="217"/>
      <c r="D10" s="217"/>
      <c r="E10" s="217"/>
      <c r="F10" s="217"/>
      <c r="G10" s="217"/>
      <c r="H10" s="217"/>
      <c r="I10" s="217"/>
      <c r="J10" s="218"/>
      <c r="K10" s="76"/>
      <c r="L10" s="77"/>
      <c r="M10" s="77"/>
      <c r="N10" s="77"/>
      <c r="O10" s="77"/>
      <c r="P10" s="77"/>
      <c r="Q10" s="77"/>
      <c r="R10" s="77"/>
      <c r="S10" s="77"/>
      <c r="T10" s="78"/>
      <c r="U10" s="78"/>
    </row>
    <row r="11" spans="1:21">
      <c r="A11" s="33"/>
      <c r="B11" s="42" t="s">
        <v>26</v>
      </c>
      <c r="C11" s="41"/>
      <c r="D11" s="41"/>
      <c r="E11" s="41"/>
      <c r="F11" s="37"/>
      <c r="G11" s="37"/>
      <c r="H11" s="37"/>
      <c r="I11" s="37"/>
      <c r="J11" s="38"/>
      <c r="K11" s="76"/>
      <c r="L11" s="77"/>
      <c r="M11" s="77"/>
      <c r="N11" s="77"/>
      <c r="O11" s="77"/>
      <c r="P11" s="77"/>
      <c r="Q11" s="77"/>
      <c r="R11" s="77"/>
      <c r="S11" s="77"/>
      <c r="T11" s="78"/>
      <c r="U11" s="78"/>
    </row>
    <row r="12" spans="1:21">
      <c r="A12" s="33"/>
      <c r="B12" s="43"/>
      <c r="C12" s="44"/>
      <c r="D12" s="44"/>
      <c r="E12" s="44"/>
      <c r="F12" s="44"/>
      <c r="G12" s="44"/>
      <c r="H12" s="44"/>
      <c r="I12" s="44"/>
      <c r="J12" s="45"/>
      <c r="K12" s="76"/>
      <c r="L12" s="77"/>
      <c r="M12" s="77"/>
      <c r="N12" s="77"/>
      <c r="O12" s="77"/>
      <c r="P12" s="77"/>
      <c r="Q12" s="77"/>
      <c r="R12" s="77"/>
      <c r="S12" s="77"/>
      <c r="T12" s="78"/>
      <c r="U12" s="78"/>
    </row>
    <row r="13" spans="1:21">
      <c r="A13" s="33"/>
      <c r="B13" s="36" t="s">
        <v>27</v>
      </c>
      <c r="C13" s="20"/>
      <c r="D13" s="20"/>
      <c r="E13" s="20"/>
      <c r="F13" s="20"/>
      <c r="G13" s="20"/>
      <c r="H13" s="20"/>
      <c r="I13" s="20"/>
      <c r="J13" s="21" t="s">
        <v>28</v>
      </c>
      <c r="K13" s="76"/>
      <c r="L13" s="77"/>
      <c r="M13" s="77"/>
      <c r="N13" s="77"/>
      <c r="O13" s="77"/>
      <c r="P13" s="77"/>
      <c r="Q13" s="77"/>
      <c r="R13" s="77"/>
      <c r="S13" s="77"/>
      <c r="T13" s="78"/>
      <c r="U13" s="78"/>
    </row>
    <row r="14" spans="1:21">
      <c r="A14" s="33"/>
      <c r="B14" s="43" t="s">
        <v>29</v>
      </c>
      <c r="C14" s="39"/>
      <c r="D14" s="39"/>
      <c r="E14" s="39"/>
      <c r="F14" s="39"/>
      <c r="G14" s="39"/>
      <c r="H14" s="39"/>
      <c r="I14" s="39"/>
      <c r="J14" s="40" t="str">
        <f>[13]PLANILHA!N11</f>
        <v>MG</v>
      </c>
      <c r="K14" s="76"/>
      <c r="L14" s="77"/>
      <c r="M14" s="77"/>
      <c r="N14" s="77"/>
      <c r="O14" s="77"/>
      <c r="P14" s="77"/>
      <c r="Q14" s="77"/>
      <c r="R14" s="77"/>
      <c r="S14" s="77"/>
      <c r="T14" s="78"/>
      <c r="U14" s="78"/>
    </row>
    <row r="15" spans="1:21">
      <c r="A15" s="33"/>
      <c r="B15" s="81" t="s">
        <v>63</v>
      </c>
      <c r="C15" s="20"/>
      <c r="D15" s="20"/>
      <c r="E15" s="20"/>
      <c r="F15" s="20"/>
      <c r="G15" s="20"/>
      <c r="H15" s="20"/>
      <c r="I15" s="20"/>
      <c r="J15" s="21"/>
      <c r="K15" s="76"/>
      <c r="L15" s="77"/>
      <c r="M15" s="77"/>
      <c r="N15" s="77"/>
      <c r="O15" s="77"/>
      <c r="P15" s="77"/>
      <c r="Q15" s="77"/>
      <c r="R15" s="77"/>
      <c r="S15" s="77"/>
      <c r="T15" s="78"/>
      <c r="U15" s="78"/>
    </row>
    <row r="16" spans="1:21">
      <c r="A16" s="33"/>
      <c r="B16" s="43"/>
      <c r="C16" s="39"/>
      <c r="D16" s="39"/>
      <c r="E16" s="39"/>
      <c r="F16" s="39"/>
      <c r="G16" s="39"/>
      <c r="H16" s="39"/>
      <c r="I16" s="39"/>
      <c r="J16" s="40"/>
      <c r="K16" s="76"/>
      <c r="L16" s="77"/>
      <c r="M16" s="77"/>
      <c r="N16" s="77"/>
      <c r="O16" s="77"/>
      <c r="P16" s="77"/>
      <c r="Q16" s="77"/>
      <c r="R16" s="77"/>
      <c r="S16" s="77"/>
      <c r="T16" s="78"/>
      <c r="U16" s="78"/>
    </row>
    <row r="17" spans="1:21">
      <c r="A17" s="33"/>
      <c r="B17" s="33"/>
      <c r="C17" s="20"/>
      <c r="D17" s="20"/>
      <c r="E17" s="20"/>
      <c r="F17" s="20"/>
      <c r="G17" s="20"/>
      <c r="H17" s="20"/>
      <c r="I17" s="20"/>
      <c r="J17" s="21"/>
      <c r="K17" s="76"/>
      <c r="L17" s="77"/>
      <c r="M17" s="77"/>
      <c r="N17" s="77"/>
      <c r="O17" s="77"/>
      <c r="P17" s="77"/>
      <c r="Q17" s="77"/>
      <c r="R17" s="77"/>
      <c r="S17" s="77"/>
      <c r="T17" s="78"/>
      <c r="U17" s="78"/>
    </row>
    <row r="18" spans="1:21" ht="12.75" customHeight="1">
      <c r="A18" s="33"/>
      <c r="B18" s="203" t="s">
        <v>30</v>
      </c>
      <c r="C18" s="204"/>
      <c r="D18" s="204"/>
      <c r="E18" s="204"/>
      <c r="F18" s="204"/>
      <c r="G18" s="204"/>
      <c r="H18" s="204"/>
      <c r="I18" s="204"/>
      <c r="J18" s="205"/>
      <c r="K18" s="76"/>
      <c r="L18" s="77"/>
      <c r="M18" s="77"/>
      <c r="N18" s="77"/>
      <c r="O18" s="77"/>
      <c r="P18" s="77"/>
      <c r="Q18" s="77"/>
      <c r="R18" s="77"/>
      <c r="S18" s="77"/>
      <c r="T18" s="78"/>
      <c r="U18" s="78"/>
    </row>
    <row r="19" spans="1:21">
      <c r="A19" s="33"/>
      <c r="B19" s="46" t="s">
        <v>31</v>
      </c>
      <c r="C19" s="206" t="s">
        <v>32</v>
      </c>
      <c r="D19" s="207"/>
      <c r="E19" s="207"/>
      <c r="F19" s="207"/>
      <c r="G19" s="207"/>
      <c r="H19" s="208"/>
      <c r="I19" s="212" t="s">
        <v>33</v>
      </c>
      <c r="J19" s="213"/>
      <c r="K19" s="76"/>
      <c r="L19" s="77"/>
      <c r="M19" s="77"/>
      <c r="N19" s="77"/>
      <c r="O19" s="77"/>
      <c r="P19" s="77"/>
      <c r="Q19" s="77"/>
      <c r="R19" s="77"/>
      <c r="S19" s="77"/>
      <c r="T19" s="78"/>
      <c r="U19" s="78"/>
    </row>
    <row r="20" spans="1:21">
      <c r="A20" s="33"/>
      <c r="B20" s="47"/>
      <c r="C20" s="209"/>
      <c r="D20" s="210"/>
      <c r="E20" s="210"/>
      <c r="F20" s="210"/>
      <c r="G20" s="210"/>
      <c r="H20" s="211"/>
      <c r="I20" s="214"/>
      <c r="J20" s="215"/>
      <c r="K20" s="76"/>
      <c r="L20" s="77"/>
      <c r="M20" s="77"/>
      <c r="N20" s="77"/>
      <c r="O20" s="77"/>
      <c r="P20" s="34"/>
      <c r="Q20" s="77"/>
      <c r="R20" s="77"/>
      <c r="S20" s="77"/>
      <c r="T20" s="78"/>
      <c r="U20" s="78"/>
    </row>
    <row r="21" spans="1:21">
      <c r="A21" s="33"/>
      <c r="B21" s="48" t="s">
        <v>34</v>
      </c>
      <c r="C21" s="49" t="s">
        <v>35</v>
      </c>
      <c r="D21" s="221">
        <v>3.7999999999999999E-2</v>
      </c>
      <c r="E21" s="221"/>
      <c r="F21" s="50" t="s">
        <v>36</v>
      </c>
      <c r="G21" s="221">
        <v>4.6699999999999998E-2</v>
      </c>
      <c r="H21" s="222"/>
      <c r="I21" s="51" t="s">
        <v>34</v>
      </c>
      <c r="J21" s="52">
        <v>4.0500000000000001E-2</v>
      </c>
      <c r="K21" s="76"/>
      <c r="L21" s="77"/>
      <c r="M21" s="77"/>
      <c r="N21" s="77"/>
      <c r="O21" s="77"/>
      <c r="P21" s="34">
        <v>4.2000000000000003E-2</v>
      </c>
      <c r="Q21" s="34">
        <v>3.7999999999999999E-2</v>
      </c>
      <c r="R21" s="77"/>
      <c r="S21" s="77"/>
      <c r="T21" s="78"/>
      <c r="U21" s="78"/>
    </row>
    <row r="22" spans="1:21">
      <c r="A22" s="33"/>
      <c r="B22" s="53" t="s">
        <v>37</v>
      </c>
      <c r="C22" s="54" t="s">
        <v>35</v>
      </c>
      <c r="D22" s="219">
        <v>3.2000000000000002E-3</v>
      </c>
      <c r="E22" s="219"/>
      <c r="F22" s="55" t="s">
        <v>36</v>
      </c>
      <c r="G22" s="219">
        <v>7.4000000000000003E-3</v>
      </c>
      <c r="H22" s="220"/>
      <c r="I22" s="56" t="s">
        <v>37</v>
      </c>
      <c r="J22" s="52">
        <v>3.2000000000000002E-3</v>
      </c>
      <c r="K22" s="76"/>
      <c r="L22" s="77"/>
      <c r="M22" s="77"/>
      <c r="N22" s="77"/>
      <c r="O22" s="77"/>
      <c r="P22" s="34">
        <v>3.8E-3</v>
      </c>
      <c r="Q22" s="34">
        <v>3.8E-3</v>
      </c>
      <c r="R22" s="77"/>
      <c r="S22" s="77"/>
      <c r="T22" s="78"/>
      <c r="U22" s="78"/>
    </row>
    <row r="23" spans="1:21">
      <c r="A23" s="33"/>
      <c r="B23" s="53" t="s">
        <v>38</v>
      </c>
      <c r="C23" s="54" t="s">
        <v>35</v>
      </c>
      <c r="D23" s="219">
        <v>5.0000000000000001E-3</v>
      </c>
      <c r="E23" s="219"/>
      <c r="F23" s="55" t="s">
        <v>36</v>
      </c>
      <c r="G23" s="219">
        <v>9.7000000000000003E-3</v>
      </c>
      <c r="H23" s="220"/>
      <c r="I23" s="56" t="s">
        <v>38</v>
      </c>
      <c r="J23" s="52">
        <v>5.0000000000000001E-3</v>
      </c>
      <c r="K23" s="76"/>
      <c r="L23" s="77"/>
      <c r="M23" s="77"/>
      <c r="N23" s="77"/>
      <c r="O23" s="77"/>
      <c r="P23" s="34">
        <v>5.4000000000000003E-3</v>
      </c>
      <c r="Q23" s="34">
        <v>5.4000000000000003E-3</v>
      </c>
      <c r="R23" s="77"/>
      <c r="S23" s="77"/>
      <c r="T23" s="78"/>
      <c r="U23" s="78"/>
    </row>
    <row r="24" spans="1:21">
      <c r="A24" s="33"/>
      <c r="B24" s="53" t="s">
        <v>39</v>
      </c>
      <c r="C24" s="54" t="s">
        <v>35</v>
      </c>
      <c r="D24" s="219">
        <v>1.0200000000000001E-2</v>
      </c>
      <c r="E24" s="219"/>
      <c r="F24" s="55" t="s">
        <v>36</v>
      </c>
      <c r="G24" s="219">
        <v>1.21E-2</v>
      </c>
      <c r="H24" s="220"/>
      <c r="I24" s="56" t="s">
        <v>39</v>
      </c>
      <c r="J24" s="52">
        <v>1.0800000000000001E-2</v>
      </c>
      <c r="K24" s="76"/>
      <c r="L24" s="77"/>
      <c r="M24" s="77"/>
      <c r="N24" s="77"/>
      <c r="O24" s="77"/>
      <c r="P24" s="34">
        <v>1.0800000000000001E-2</v>
      </c>
      <c r="Q24" s="34">
        <v>1.0500000000000001E-2</v>
      </c>
      <c r="R24" s="77"/>
      <c r="S24" s="77"/>
      <c r="T24" s="78"/>
      <c r="U24" s="78"/>
    </row>
    <row r="25" spans="1:21">
      <c r="A25" s="33"/>
      <c r="B25" s="53" t="s">
        <v>40</v>
      </c>
      <c r="C25" s="54" t="s">
        <v>35</v>
      </c>
      <c r="D25" s="219">
        <v>6.6400000000000001E-2</v>
      </c>
      <c r="E25" s="219"/>
      <c r="F25" s="55" t="s">
        <v>36</v>
      </c>
      <c r="G25" s="219">
        <v>8.6900000000000005E-2</v>
      </c>
      <c r="H25" s="220"/>
      <c r="I25" s="56" t="s">
        <v>40</v>
      </c>
      <c r="J25" s="52">
        <v>6.6500000000000004E-2</v>
      </c>
      <c r="K25" s="76"/>
      <c r="L25" s="77"/>
      <c r="M25" s="77"/>
      <c r="N25" s="77"/>
      <c r="O25" s="77"/>
      <c r="P25" s="34">
        <v>6.8000000000000005E-2</v>
      </c>
      <c r="Q25" s="34">
        <v>6.6400000000000001E-2</v>
      </c>
      <c r="R25" s="77"/>
      <c r="S25" s="77"/>
      <c r="T25" s="78"/>
      <c r="U25" s="78"/>
    </row>
    <row r="26" spans="1:21">
      <c r="A26" s="33"/>
      <c r="B26" s="57" t="s">
        <v>41</v>
      </c>
      <c r="C26" s="54" t="s">
        <v>35</v>
      </c>
      <c r="D26" s="219">
        <v>5.6500000000000002E-2</v>
      </c>
      <c r="E26" s="219"/>
      <c r="F26" s="55" t="s">
        <v>36</v>
      </c>
      <c r="G26" s="219">
        <v>8.6499999999999994E-2</v>
      </c>
      <c r="H26" s="220"/>
      <c r="I26" s="58" t="s">
        <v>64</v>
      </c>
      <c r="J26" s="52">
        <v>8.6499999999999994E-2</v>
      </c>
      <c r="K26" s="76"/>
      <c r="L26" s="77"/>
      <c r="M26" s="77"/>
      <c r="N26" s="77"/>
      <c r="O26" s="77"/>
      <c r="P26" s="34">
        <v>8.6499999999999994E-2</v>
      </c>
      <c r="Q26" s="34">
        <v>5.6500000000000002E-2</v>
      </c>
      <c r="R26" s="77"/>
      <c r="T26" s="78"/>
      <c r="U26" s="78"/>
    </row>
    <row r="27" spans="1:21">
      <c r="A27" s="33"/>
      <c r="B27" s="59" t="s">
        <v>42</v>
      </c>
      <c r="C27" s="60"/>
      <c r="D27" s="229">
        <v>0</v>
      </c>
      <c r="E27" s="229"/>
      <c r="F27" s="61" t="s">
        <v>43</v>
      </c>
      <c r="G27" s="229">
        <v>4.4999999999999998E-2</v>
      </c>
      <c r="H27" s="230"/>
      <c r="I27" s="62" t="s">
        <v>42</v>
      </c>
      <c r="J27" s="52">
        <v>4.4999999999999998E-2</v>
      </c>
      <c r="K27" s="76"/>
      <c r="L27" s="77">
        <f>IF(OR(J27=0,J27=0.045),0,1)</f>
        <v>0</v>
      </c>
      <c r="M27" s="77"/>
      <c r="N27" s="77"/>
      <c r="O27" s="77"/>
      <c r="P27" s="34">
        <v>4.4999999999999998E-2</v>
      </c>
      <c r="Q27" s="34">
        <v>0</v>
      </c>
      <c r="R27" s="77"/>
      <c r="S27" s="77"/>
      <c r="T27" s="78"/>
      <c r="U27" s="78"/>
    </row>
    <row r="28" spans="1:21">
      <c r="A28" s="33"/>
      <c r="B28" s="243" t="s">
        <v>44</v>
      </c>
      <c r="C28" s="244"/>
      <c r="D28" s="244"/>
      <c r="E28" s="244"/>
      <c r="F28" s="244"/>
      <c r="G28" s="244"/>
      <c r="H28" s="244"/>
      <c r="I28" s="244"/>
      <c r="J28" s="245"/>
      <c r="K28" s="76"/>
      <c r="L28" s="77"/>
      <c r="M28" s="77"/>
      <c r="N28" s="77"/>
      <c r="O28" s="77"/>
      <c r="P28" s="77"/>
      <c r="Q28" s="77"/>
      <c r="R28" s="77"/>
      <c r="S28" s="77"/>
      <c r="T28" s="78"/>
      <c r="U28" s="78"/>
    </row>
    <row r="29" spans="1:21">
      <c r="A29" s="33"/>
      <c r="B29" s="48" t="s">
        <v>34</v>
      </c>
      <c r="C29" s="223" t="str">
        <f>IF(J21&gt;G21,"Incidência maior que a permitida",IF(J21&lt;D21,"Incidência menor que a permitida","ok"))</f>
        <v>ok</v>
      </c>
      <c r="D29" s="224"/>
      <c r="E29" s="224"/>
      <c r="F29" s="224"/>
      <c r="G29" s="224"/>
      <c r="H29" s="224"/>
      <c r="I29" s="224"/>
      <c r="J29" s="225"/>
      <c r="K29" s="76"/>
      <c r="L29" s="77"/>
      <c r="M29" s="77"/>
      <c r="N29" s="77"/>
      <c r="O29" s="77"/>
      <c r="P29" s="77"/>
      <c r="Q29" s="77"/>
      <c r="R29" s="77"/>
      <c r="S29" s="77"/>
      <c r="T29" s="78"/>
      <c r="U29" s="78"/>
    </row>
    <row r="30" spans="1:21">
      <c r="A30" s="33"/>
      <c r="B30" s="53" t="s">
        <v>37</v>
      </c>
      <c r="C30" s="226" t="str">
        <f>IF(J22&gt;G22,"Incidência maior que a permitida",IF(J22&lt;0,"Incidência menor que a permitida","ok"))</f>
        <v>ok</v>
      </c>
      <c r="D30" s="227"/>
      <c r="E30" s="227"/>
      <c r="F30" s="227"/>
      <c r="G30" s="227"/>
      <c r="H30" s="227"/>
      <c r="I30" s="227"/>
      <c r="J30" s="228"/>
      <c r="K30" s="76"/>
      <c r="L30" s="77" t="s">
        <v>45</v>
      </c>
      <c r="M30" s="77" t="s">
        <v>46</v>
      </c>
      <c r="N30" s="77"/>
      <c r="O30" s="77"/>
      <c r="P30" s="77"/>
      <c r="Q30" s="77"/>
      <c r="R30" s="77"/>
      <c r="S30" s="77"/>
      <c r="T30" s="78"/>
      <c r="U30" s="78"/>
    </row>
    <row r="31" spans="1:21">
      <c r="A31" s="33"/>
      <c r="B31" s="53" t="s">
        <v>38</v>
      </c>
      <c r="C31" s="226" t="str">
        <f>IF(J23&gt;G23,"Incidência maior que a permitida",IF(J23&lt;0,"Incidência menor que a permitida","ok"))</f>
        <v>ok</v>
      </c>
      <c r="D31" s="227"/>
      <c r="E31" s="227"/>
      <c r="F31" s="227"/>
      <c r="G31" s="227"/>
      <c r="H31" s="227"/>
      <c r="I31" s="227"/>
      <c r="J31" s="228"/>
      <c r="K31" s="76"/>
      <c r="L31" s="77">
        <v>0.25600000000000001</v>
      </c>
      <c r="M31" s="77">
        <v>0.30659999999999998</v>
      </c>
      <c r="N31" s="77"/>
      <c r="O31" s="77"/>
      <c r="P31" s="77"/>
      <c r="Q31" s="77"/>
      <c r="R31" s="77"/>
      <c r="S31" s="77"/>
      <c r="T31" s="78"/>
      <c r="U31" s="78"/>
    </row>
    <row r="32" spans="1:21">
      <c r="A32" s="33"/>
      <c r="B32" s="53" t="s">
        <v>39</v>
      </c>
      <c r="C32" s="226" t="str">
        <f>IF(J24&gt;G24,"Incidência maior que a permitida",IF(J24&lt;D24,"Incidência menor que a permitida","ok"))</f>
        <v>ok</v>
      </c>
      <c r="D32" s="227"/>
      <c r="E32" s="227"/>
      <c r="F32" s="227"/>
      <c r="G32" s="227"/>
      <c r="H32" s="227"/>
      <c r="I32" s="227"/>
      <c r="J32" s="228"/>
      <c r="K32" s="76"/>
      <c r="L32" s="77">
        <v>0.19600000000000001</v>
      </c>
      <c r="M32" s="77">
        <v>0.24229999999999999</v>
      </c>
      <c r="N32" s="77"/>
      <c r="O32" s="77"/>
      <c r="P32" s="77"/>
      <c r="Q32" s="77"/>
      <c r="R32" s="77"/>
      <c r="S32" s="77"/>
      <c r="T32" s="78"/>
      <c r="U32" s="78"/>
    </row>
    <row r="33" spans="1:21">
      <c r="A33" s="33"/>
      <c r="B33" s="53" t="s">
        <v>40</v>
      </c>
      <c r="C33" s="226" t="str">
        <f>IF(J25&gt;G25,"Incidência maior que a permitida",IF(J25&lt;D25,"Incidência menor que a permitida","ok"))</f>
        <v>ok</v>
      </c>
      <c r="D33" s="227"/>
      <c r="E33" s="227"/>
      <c r="F33" s="227"/>
      <c r="G33" s="227"/>
      <c r="H33" s="227"/>
      <c r="I33" s="227"/>
      <c r="J33" s="228"/>
      <c r="K33" s="76"/>
      <c r="L33" s="77"/>
      <c r="M33" s="77"/>
      <c r="N33" s="77"/>
      <c r="O33" s="77"/>
      <c r="P33" s="77"/>
      <c r="Q33" s="77"/>
      <c r="R33" s="77"/>
      <c r="S33" s="77"/>
      <c r="T33" s="78"/>
      <c r="U33" s="78"/>
    </row>
    <row r="34" spans="1:21">
      <c r="A34" s="33"/>
      <c r="B34" s="57" t="s">
        <v>41</v>
      </c>
      <c r="C34" s="252" t="str">
        <f>IF(J26&gt;G26,"Incidência maior que a permitida",IF(J26&lt;D26,"Incidência menor que a permitida","ok"))</f>
        <v>ok</v>
      </c>
      <c r="D34" s="253"/>
      <c r="E34" s="253"/>
      <c r="F34" s="253"/>
      <c r="G34" s="253"/>
      <c r="H34" s="253"/>
      <c r="I34" s="253"/>
      <c r="J34" s="254"/>
      <c r="K34" s="76"/>
      <c r="L34" s="77"/>
      <c r="M34" s="77"/>
      <c r="N34" s="77"/>
      <c r="O34" s="77"/>
      <c r="P34" s="77"/>
      <c r="Q34" s="77"/>
      <c r="R34" s="77"/>
      <c r="S34" s="77"/>
      <c r="T34" s="78"/>
      <c r="U34" s="78"/>
    </row>
    <row r="35" spans="1:21">
      <c r="A35" s="33"/>
      <c r="B35" s="59" t="s">
        <v>42</v>
      </c>
      <c r="C35" s="252" t="str">
        <f>IF(J27=D27,"ok",IF(J27=G27,"ok","Incidência não permitida"))</f>
        <v>ok</v>
      </c>
      <c r="D35" s="253"/>
      <c r="E35" s="253"/>
      <c r="F35" s="253"/>
      <c r="G35" s="253"/>
      <c r="H35" s="253"/>
      <c r="I35" s="253"/>
      <c r="J35" s="254"/>
      <c r="K35" s="76"/>
      <c r="L35" s="77"/>
      <c r="M35" s="77"/>
      <c r="N35" s="77"/>
      <c r="O35" s="77"/>
      <c r="P35" s="77"/>
      <c r="Q35" s="77"/>
      <c r="R35" s="77"/>
      <c r="S35" s="77"/>
      <c r="T35" s="78"/>
      <c r="U35" s="78"/>
    </row>
    <row r="36" spans="1:21">
      <c r="A36" s="33"/>
      <c r="B36" s="63" t="s">
        <v>47</v>
      </c>
      <c r="C36" s="237" t="s">
        <v>65</v>
      </c>
      <c r="D36" s="238"/>
      <c r="E36" s="238"/>
      <c r="F36" s="238"/>
      <c r="G36" s="238"/>
      <c r="H36" s="238"/>
      <c r="I36" s="239"/>
      <c r="J36" s="64">
        <f>ROUND(((1+J21+J22+J23)*(1+J24)*(1+J25)/(1-(J26+J27))-1),4)</f>
        <v>0.30170000000000002</v>
      </c>
      <c r="K36" s="76"/>
      <c r="L36" s="77"/>
      <c r="M36" s="77"/>
      <c r="N36" s="77"/>
      <c r="O36" s="77"/>
      <c r="P36" s="77"/>
      <c r="Q36" s="77"/>
      <c r="R36" s="77"/>
      <c r="S36" s="77"/>
      <c r="T36" s="78"/>
      <c r="U36" s="78"/>
    </row>
    <row r="37" spans="1:21">
      <c r="A37" s="33"/>
      <c r="B37" s="33"/>
      <c r="C37" s="240" t="str">
        <f>IF(J27=0.045,IF(AND(J36&gt;=L31,J36&lt;=M31),L30,M30),IF(AND(J36&gt;=L32,J36&lt;=M32),L30,M30))</f>
        <v>BDI ADMISSÍVEL</v>
      </c>
      <c r="D37" s="241"/>
      <c r="E37" s="241"/>
      <c r="F37" s="241"/>
      <c r="G37" s="241"/>
      <c r="H37" s="241"/>
      <c r="I37" s="241"/>
      <c r="J37" s="242"/>
      <c r="K37" s="76"/>
      <c r="L37" s="77"/>
      <c r="M37" s="77"/>
      <c r="N37" s="77"/>
      <c r="O37" s="77"/>
      <c r="P37" s="77"/>
      <c r="Q37" s="77"/>
      <c r="R37" s="77"/>
      <c r="S37" s="77"/>
      <c r="T37" s="78"/>
      <c r="U37" s="78"/>
    </row>
    <row r="38" spans="1:21">
      <c r="A38" s="33"/>
      <c r="B38" s="33"/>
      <c r="C38" s="20"/>
      <c r="D38" s="20"/>
      <c r="E38" s="20"/>
      <c r="F38" s="20"/>
      <c r="G38" s="20"/>
      <c r="H38" s="20"/>
      <c r="I38" s="20"/>
      <c r="J38" s="21"/>
      <c r="L38" s="77"/>
      <c r="M38" s="77"/>
      <c r="N38" s="77"/>
      <c r="O38" s="77"/>
      <c r="P38" s="77"/>
      <c r="Q38" s="77"/>
      <c r="R38" s="77"/>
      <c r="S38" s="77"/>
    </row>
    <row r="39" spans="1:21">
      <c r="A39" s="33"/>
      <c r="B39" s="33"/>
      <c r="C39" s="20"/>
      <c r="D39" s="20"/>
      <c r="E39" s="20"/>
      <c r="F39" s="20"/>
      <c r="G39" s="20"/>
      <c r="H39" s="20"/>
      <c r="I39" s="20"/>
      <c r="J39" s="21"/>
      <c r="L39" s="77"/>
      <c r="M39" s="77"/>
      <c r="N39" s="77"/>
      <c r="O39" s="77"/>
      <c r="P39" s="77"/>
      <c r="Q39" s="77"/>
      <c r="R39" s="77"/>
      <c r="S39" s="77"/>
    </row>
    <row r="40" spans="1:21">
      <c r="A40" s="33"/>
      <c r="B40" s="246" t="s">
        <v>52</v>
      </c>
      <c r="C40" s="247"/>
      <c r="D40" s="247"/>
      <c r="E40" s="247"/>
      <c r="F40" s="247"/>
      <c r="G40" s="247"/>
      <c r="H40" s="247"/>
      <c r="I40" s="247"/>
      <c r="J40" s="248"/>
    </row>
    <row r="41" spans="1:21">
      <c r="A41" s="33"/>
      <c r="B41" s="18" t="s">
        <v>141</v>
      </c>
      <c r="C41" s="249">
        <v>0.05</v>
      </c>
      <c r="D41" s="250"/>
      <c r="E41" s="250"/>
      <c r="F41" s="250"/>
      <c r="G41" s="250"/>
      <c r="H41" s="250"/>
      <c r="I41" s="250"/>
      <c r="J41" s="251"/>
    </row>
    <row r="42" spans="1:21" ht="13.5" thickBot="1">
      <c r="A42" s="33"/>
      <c r="B42" s="19" t="s">
        <v>53</v>
      </c>
      <c r="C42" s="231">
        <v>3.6499999999999998E-2</v>
      </c>
      <c r="D42" s="232"/>
      <c r="E42" s="232"/>
      <c r="F42" s="232"/>
      <c r="G42" s="232"/>
      <c r="H42" s="232"/>
      <c r="I42" s="232"/>
      <c r="J42" s="233"/>
    </row>
    <row r="43" spans="1:21">
      <c r="A43" s="33"/>
      <c r="B43" s="33"/>
      <c r="C43" s="20"/>
      <c r="D43" s="20"/>
      <c r="E43" s="20"/>
      <c r="F43" s="20"/>
      <c r="G43" s="20"/>
      <c r="H43" s="20"/>
      <c r="I43" s="20"/>
      <c r="J43" s="21"/>
    </row>
    <row r="44" spans="1:21" ht="13.5" thickBot="1">
      <c r="A44" s="33"/>
      <c r="B44" s="33"/>
      <c r="C44" s="20"/>
      <c r="D44" s="20"/>
      <c r="E44" s="20"/>
      <c r="F44" s="20"/>
      <c r="G44" s="20"/>
      <c r="H44" s="20"/>
      <c r="I44" s="20"/>
      <c r="J44" s="21"/>
    </row>
    <row r="45" spans="1:21" ht="33.75" customHeight="1" thickBot="1">
      <c r="A45" s="82"/>
      <c r="B45" s="234" t="s">
        <v>54</v>
      </c>
      <c r="C45" s="235"/>
      <c r="D45" s="235"/>
      <c r="E45" s="235"/>
      <c r="F45" s="235"/>
      <c r="G45" s="235"/>
      <c r="H45" s="235"/>
      <c r="I45" s="235"/>
      <c r="J45" s="236"/>
    </row>
  </sheetData>
  <mergeCells count="34">
    <mergeCell ref="C42:J42"/>
    <mergeCell ref="B45:J45"/>
    <mergeCell ref="C36:I36"/>
    <mergeCell ref="C37:J37"/>
    <mergeCell ref="B28:J28"/>
    <mergeCell ref="C31:J31"/>
    <mergeCell ref="B40:J40"/>
    <mergeCell ref="C41:J41"/>
    <mergeCell ref="C32:J32"/>
    <mergeCell ref="C33:J33"/>
    <mergeCell ref="C34:J34"/>
    <mergeCell ref="C35:J35"/>
    <mergeCell ref="D26:E26"/>
    <mergeCell ref="C29:J29"/>
    <mergeCell ref="C30:J30"/>
    <mergeCell ref="D24:E24"/>
    <mergeCell ref="G24:H24"/>
    <mergeCell ref="D25:E25"/>
    <mergeCell ref="G25:H25"/>
    <mergeCell ref="G26:H26"/>
    <mergeCell ref="D27:E27"/>
    <mergeCell ref="G27:H27"/>
    <mergeCell ref="D22:E22"/>
    <mergeCell ref="G22:H22"/>
    <mergeCell ref="D23:E23"/>
    <mergeCell ref="G23:H23"/>
    <mergeCell ref="D21:E21"/>
    <mergeCell ref="G21:H21"/>
    <mergeCell ref="B2:J2"/>
    <mergeCell ref="B4:J5"/>
    <mergeCell ref="B18:J18"/>
    <mergeCell ref="C19:H20"/>
    <mergeCell ref="I19:J20"/>
    <mergeCell ref="B10:J10"/>
  </mergeCells>
  <phoneticPr fontId="0" type="noConversion"/>
  <conditionalFormatting sqref="J21:J26">
    <cfRule type="cellIs" dxfId="4" priority="5" stopIfTrue="1" operator="notBetween">
      <formula>D21</formula>
      <formula>G21</formula>
    </cfRule>
  </conditionalFormatting>
  <conditionalFormatting sqref="C29:C35">
    <cfRule type="cellIs" dxfId="3" priority="4" stopIfTrue="1" operator="notEqual">
      <formula>"ok"</formula>
    </cfRule>
  </conditionalFormatting>
  <conditionalFormatting sqref="C37:J37">
    <cfRule type="cellIs" dxfId="2" priority="2" stopIfTrue="1" operator="equal">
      <formula>$L$30</formula>
    </cfRule>
    <cfRule type="cellIs" dxfId="1" priority="3" stopIfTrue="1" operator="notEqual">
      <formula>$L$30</formula>
    </cfRule>
  </conditionalFormatting>
  <conditionalFormatting sqref="J27">
    <cfRule type="expression" dxfId="0" priority="1" stopIfTrue="1">
      <formula>$L$27&lt;&gt;0</formula>
    </cfRule>
  </conditionalFormatting>
  <dataValidations count="2">
    <dataValidation allowBlank="1" showInputMessage="1" showErrorMessage="1" promptTitle="Fórnula TCU Acórdão 2622/2013" prompt="Rodovias, ferrovias, obras urbanas" sqref="C36:I36"/>
    <dataValidation allowBlank="1" showInputMessage="1" showErrorMessage="1" promptTitle="Encargos sociais" prompt="Para encargos sociais desonerados usar 4,5%." sqref="J27"/>
  </dataValidations>
  <printOptions horizontalCentered="1"/>
  <pageMargins left="0.98425196850393704" right="0.78740157480314965" top="0.98425196850393704" bottom="0.98425196850393704" header="0.51181102362204722" footer="0.51181102362204722"/>
  <pageSetup paperSize="9" scale="9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53"/>
  <sheetViews>
    <sheetView topLeftCell="A13" workbookViewId="0">
      <selection activeCell="J50" sqref="J50"/>
    </sheetView>
  </sheetViews>
  <sheetFormatPr defaultRowHeight="12.75"/>
  <cols>
    <col min="1" max="1" width="27.5703125" customWidth="1"/>
    <col min="2" max="2" width="10.28515625" bestFit="1" customWidth="1"/>
    <col min="3" max="3" width="15" bestFit="1" customWidth="1"/>
    <col min="4" max="4" width="14.28515625" bestFit="1" customWidth="1"/>
    <col min="5" max="5" width="11.85546875" customWidth="1"/>
  </cols>
  <sheetData>
    <row r="1" spans="1:5">
      <c r="A1" s="117" t="s">
        <v>83</v>
      </c>
      <c r="B1" s="118" t="s">
        <v>74</v>
      </c>
      <c r="C1" s="118" t="s">
        <v>75</v>
      </c>
      <c r="D1" s="118" t="s">
        <v>81</v>
      </c>
      <c r="E1" s="119" t="s">
        <v>76</v>
      </c>
    </row>
    <row r="2" spans="1:5">
      <c r="A2" s="120"/>
      <c r="B2" s="101">
        <v>2</v>
      </c>
      <c r="C2" s="101">
        <v>3000</v>
      </c>
      <c r="D2" s="101">
        <v>0.1</v>
      </c>
      <c r="E2" s="121">
        <f>B2*C2</f>
        <v>6000</v>
      </c>
    </row>
    <row r="3" spans="1:5">
      <c r="A3" s="122"/>
      <c r="B3" s="123"/>
      <c r="C3" s="123"/>
      <c r="D3" s="123"/>
      <c r="E3" s="124"/>
    </row>
    <row r="4" spans="1:5">
      <c r="A4" s="153" t="s">
        <v>90</v>
      </c>
      <c r="B4" s="126"/>
      <c r="C4" s="126"/>
      <c r="D4" s="126" t="s">
        <v>73</v>
      </c>
      <c r="E4" s="127"/>
    </row>
    <row r="5" spans="1:5">
      <c r="A5" s="128"/>
      <c r="B5" s="129" t="s">
        <v>74</v>
      </c>
      <c r="C5" s="129" t="s">
        <v>75</v>
      </c>
      <c r="D5" s="129" t="s">
        <v>78</v>
      </c>
      <c r="E5" s="130" t="s">
        <v>82</v>
      </c>
    </row>
    <row r="6" spans="1:5">
      <c r="A6" s="128"/>
      <c r="B6" s="131">
        <v>0.18</v>
      </c>
      <c r="C6" s="132">
        <v>3000</v>
      </c>
      <c r="D6" s="132">
        <v>0.45</v>
      </c>
      <c r="E6" s="133">
        <f>B6*C6*D6</f>
        <v>243</v>
      </c>
    </row>
    <row r="7" spans="1:5">
      <c r="A7" s="122"/>
      <c r="B7" s="123"/>
      <c r="C7" s="123"/>
      <c r="D7" s="123"/>
      <c r="E7" s="124"/>
    </row>
    <row r="8" spans="1:5">
      <c r="A8" s="122"/>
      <c r="B8" s="123"/>
      <c r="C8" s="123"/>
      <c r="D8" s="123"/>
      <c r="E8" s="124"/>
    </row>
    <row r="9" spans="1:5">
      <c r="A9" s="125" t="s">
        <v>92</v>
      </c>
      <c r="B9" s="126"/>
      <c r="C9" s="126"/>
      <c r="D9" s="126" t="s">
        <v>67</v>
      </c>
      <c r="E9" s="127"/>
    </row>
    <row r="10" spans="1:5">
      <c r="A10" s="128"/>
      <c r="B10" s="129" t="s">
        <v>74</v>
      </c>
      <c r="C10" s="129" t="s">
        <v>75</v>
      </c>
      <c r="D10" s="129" t="s">
        <v>76</v>
      </c>
      <c r="E10" s="130" t="s">
        <v>82</v>
      </c>
    </row>
    <row r="11" spans="1:5">
      <c r="A11" s="128"/>
      <c r="B11" s="131">
        <f>B2</f>
        <v>2</v>
      </c>
      <c r="C11" s="131">
        <v>1500</v>
      </c>
      <c r="D11" s="132">
        <f>B11*C11</f>
        <v>3000</v>
      </c>
      <c r="E11" s="134">
        <f>D11*0.1</f>
        <v>300</v>
      </c>
    </row>
    <row r="12" spans="1:5">
      <c r="A12" s="122"/>
      <c r="B12" s="135"/>
      <c r="C12" s="135"/>
      <c r="D12" s="136"/>
      <c r="E12" s="124"/>
    </row>
    <row r="13" spans="1:5">
      <c r="A13" s="125" t="s">
        <v>91</v>
      </c>
      <c r="B13" s="126"/>
      <c r="C13" s="126"/>
      <c r="D13" s="126" t="s">
        <v>66</v>
      </c>
      <c r="E13" s="127"/>
    </row>
    <row r="14" spans="1:5">
      <c r="A14" s="122"/>
      <c r="B14" s="135" t="s">
        <v>82</v>
      </c>
      <c r="C14" s="135" t="s">
        <v>108</v>
      </c>
      <c r="D14" s="136" t="s">
        <v>109</v>
      </c>
      <c r="E14" s="124"/>
    </row>
    <row r="15" spans="1:5">
      <c r="A15" s="122" t="s">
        <v>93</v>
      </c>
      <c r="B15" s="135">
        <f>E6</f>
        <v>243</v>
      </c>
      <c r="C15" s="135">
        <v>1.5</v>
      </c>
      <c r="D15" s="136">
        <f>B15*C15</f>
        <v>364.5</v>
      </c>
      <c r="E15" s="124"/>
    </row>
    <row r="16" spans="1:5">
      <c r="A16" s="122" t="s">
        <v>94</v>
      </c>
      <c r="B16" s="135">
        <f>E11</f>
        <v>300</v>
      </c>
      <c r="C16" s="135">
        <v>1.5</v>
      </c>
      <c r="D16" s="136">
        <f>B16*C16</f>
        <v>450</v>
      </c>
      <c r="E16" s="124"/>
    </row>
    <row r="17" spans="1:5">
      <c r="A17" s="137" t="s">
        <v>19</v>
      </c>
      <c r="B17" s="138"/>
      <c r="C17" s="123"/>
      <c r="D17" s="138">
        <f>SUM(D15:D16)</f>
        <v>814.5</v>
      </c>
      <c r="E17" s="124"/>
    </row>
    <row r="18" spans="1:5">
      <c r="A18" s="122"/>
      <c r="B18" s="123"/>
      <c r="C18" s="123"/>
      <c r="D18" s="123"/>
      <c r="E18" s="124"/>
    </row>
    <row r="19" spans="1:5">
      <c r="A19" s="125" t="s">
        <v>95</v>
      </c>
      <c r="B19" s="126"/>
      <c r="C19" s="126"/>
      <c r="D19" s="126" t="s">
        <v>98</v>
      </c>
      <c r="E19" s="127"/>
    </row>
    <row r="20" spans="1:5">
      <c r="A20" s="122" t="s">
        <v>82</v>
      </c>
      <c r="B20" s="139">
        <f>D17</f>
        <v>814.5</v>
      </c>
      <c r="C20" s="123"/>
      <c r="D20" s="123"/>
      <c r="E20" s="124"/>
    </row>
    <row r="21" spans="1:5">
      <c r="A21" s="122" t="s">
        <v>96</v>
      </c>
      <c r="B21" s="136">
        <v>15</v>
      </c>
      <c r="C21" s="123"/>
      <c r="D21" s="123"/>
      <c r="E21" s="124"/>
    </row>
    <row r="22" spans="1:5">
      <c r="A22" s="122" t="s">
        <v>97</v>
      </c>
      <c r="B22" s="138">
        <f>B20*B21</f>
        <v>12217.5</v>
      </c>
      <c r="C22" s="123"/>
      <c r="D22" s="123"/>
      <c r="E22" s="124"/>
    </row>
    <row r="23" spans="1:5">
      <c r="A23" s="122"/>
      <c r="B23" s="123"/>
      <c r="C23" s="123"/>
      <c r="D23" s="123"/>
      <c r="E23" s="124"/>
    </row>
    <row r="24" spans="1:5">
      <c r="A24" s="125" t="s">
        <v>77</v>
      </c>
      <c r="B24" s="126"/>
      <c r="C24" s="126"/>
      <c r="D24" s="126" t="s">
        <v>67</v>
      </c>
      <c r="E24" s="127"/>
    </row>
    <row r="25" spans="1:5">
      <c r="A25" s="122"/>
      <c r="B25" s="123" t="s">
        <v>74</v>
      </c>
      <c r="C25" s="123" t="s">
        <v>75</v>
      </c>
      <c r="D25" s="123" t="s">
        <v>76</v>
      </c>
      <c r="E25" s="124"/>
    </row>
    <row r="26" spans="1:5">
      <c r="A26" s="122"/>
      <c r="B26" s="135">
        <f>B2</f>
        <v>2</v>
      </c>
      <c r="C26" s="136">
        <v>3000</v>
      </c>
      <c r="D26" s="136">
        <f>B26*C26</f>
        <v>6000</v>
      </c>
      <c r="E26" s="124"/>
    </row>
    <row r="27" spans="1:5">
      <c r="A27" s="122"/>
      <c r="B27" s="135"/>
      <c r="C27" s="136"/>
      <c r="D27" s="136"/>
      <c r="E27" s="124"/>
    </row>
    <row r="28" spans="1:5">
      <c r="A28" s="125" t="s">
        <v>84</v>
      </c>
      <c r="B28" s="126"/>
      <c r="C28" s="126"/>
      <c r="D28" s="126" t="s">
        <v>66</v>
      </c>
      <c r="E28" s="127"/>
    </row>
    <row r="29" spans="1:5">
      <c r="A29" s="122"/>
      <c r="B29" s="123" t="s">
        <v>74</v>
      </c>
      <c r="C29" s="123" t="s">
        <v>75</v>
      </c>
      <c r="D29" s="123" t="s">
        <v>81</v>
      </c>
      <c r="E29" s="124" t="s">
        <v>82</v>
      </c>
    </row>
    <row r="30" spans="1:5">
      <c r="A30" s="122"/>
      <c r="B30" s="135">
        <v>2</v>
      </c>
      <c r="C30" s="136">
        <v>3000</v>
      </c>
      <c r="D30" s="136">
        <v>0.08</v>
      </c>
      <c r="E30" s="140">
        <f>B30*C30*D30</f>
        <v>480</v>
      </c>
    </row>
    <row r="31" spans="1:5">
      <c r="A31" s="122"/>
      <c r="B31" s="135"/>
      <c r="C31" s="136"/>
      <c r="D31" s="136"/>
      <c r="E31" s="124"/>
    </row>
    <row r="32" spans="1:5">
      <c r="A32" s="122"/>
      <c r="B32" s="135"/>
      <c r="C32" s="136"/>
      <c r="D32" s="136"/>
      <c r="E32" s="124"/>
    </row>
    <row r="33" spans="1:9">
      <c r="A33" s="125" t="s">
        <v>80</v>
      </c>
      <c r="B33" s="126"/>
      <c r="C33" s="126"/>
      <c r="D33" s="126" t="s">
        <v>66</v>
      </c>
      <c r="E33" s="127"/>
    </row>
    <row r="34" spans="1:9">
      <c r="A34" s="122"/>
      <c r="B34" s="123" t="s">
        <v>74</v>
      </c>
      <c r="C34" s="123" t="s">
        <v>75</v>
      </c>
      <c r="D34" s="123" t="s">
        <v>81</v>
      </c>
      <c r="E34" s="124" t="s">
        <v>82</v>
      </c>
    </row>
    <row r="35" spans="1:9">
      <c r="A35" s="122"/>
      <c r="B35" s="135">
        <f>B2</f>
        <v>2</v>
      </c>
      <c r="C35" s="139">
        <f>C2</f>
        <v>3000</v>
      </c>
      <c r="D35" s="139">
        <f>D2</f>
        <v>0.1</v>
      </c>
      <c r="E35" s="140">
        <f>B35*C35*D35</f>
        <v>600</v>
      </c>
    </row>
    <row r="36" spans="1:9">
      <c r="A36" s="122"/>
      <c r="B36" s="123"/>
      <c r="C36" s="123"/>
      <c r="D36" s="123"/>
      <c r="E36" s="124"/>
      <c r="H36" s="106"/>
    </row>
    <row r="37" spans="1:9">
      <c r="A37" s="125" t="s">
        <v>85</v>
      </c>
      <c r="B37" s="126"/>
      <c r="C37" s="126"/>
      <c r="D37" s="126"/>
      <c r="E37" s="127"/>
    </row>
    <row r="38" spans="1:9">
      <c r="A38" s="122"/>
      <c r="B38" s="123" t="s">
        <v>74</v>
      </c>
      <c r="C38" s="123" t="s">
        <v>75</v>
      </c>
      <c r="D38" s="141" t="s">
        <v>135</v>
      </c>
      <c r="E38" s="142" t="s">
        <v>76</v>
      </c>
    </row>
    <row r="39" spans="1:9">
      <c r="A39" s="122" t="s">
        <v>86</v>
      </c>
      <c r="B39" s="143">
        <v>2</v>
      </c>
      <c r="C39" s="139">
        <v>3000</v>
      </c>
      <c r="D39" s="123">
        <v>7.0000000000000007E-2</v>
      </c>
      <c r="E39" s="144">
        <f>B39*C39*D39</f>
        <v>420.00000000000006</v>
      </c>
    </row>
    <row r="40" spans="1:9">
      <c r="A40" s="122"/>
      <c r="B40" s="123"/>
      <c r="C40" s="123"/>
      <c r="D40" s="123"/>
      <c r="E40" s="124"/>
      <c r="I40" s="106"/>
    </row>
    <row r="41" spans="1:9">
      <c r="A41" s="122" t="s">
        <v>87</v>
      </c>
      <c r="B41" s="123" t="s">
        <v>74</v>
      </c>
      <c r="C41" s="123" t="s">
        <v>88</v>
      </c>
      <c r="D41" s="123" t="s">
        <v>9</v>
      </c>
      <c r="E41" s="142" t="s">
        <v>76</v>
      </c>
      <c r="I41" s="106"/>
    </row>
    <row r="42" spans="1:9">
      <c r="A42" s="122"/>
      <c r="B42" s="123">
        <v>0.4</v>
      </c>
      <c r="C42" s="123">
        <v>0.4</v>
      </c>
      <c r="D42" s="143">
        <f>4*3000/50</f>
        <v>240</v>
      </c>
      <c r="E42" s="140">
        <f>B42*C42*D42</f>
        <v>38.400000000000006</v>
      </c>
      <c r="I42" s="106"/>
    </row>
    <row r="43" spans="1:9">
      <c r="A43" s="122"/>
      <c r="B43" s="123"/>
      <c r="C43" s="123"/>
      <c r="D43" s="123"/>
      <c r="E43" s="124"/>
    </row>
    <row r="44" spans="1:9">
      <c r="A44" s="125" t="s">
        <v>110</v>
      </c>
      <c r="B44" s="126"/>
      <c r="C44" s="126"/>
      <c r="D44" s="126"/>
      <c r="E44" s="127"/>
    </row>
    <row r="45" spans="1:9">
      <c r="A45" s="122"/>
      <c r="B45" s="123"/>
      <c r="C45" s="123" t="s">
        <v>75</v>
      </c>
      <c r="D45" s="145" t="s">
        <v>79</v>
      </c>
      <c r="E45" s="124" t="s">
        <v>19</v>
      </c>
    </row>
    <row r="46" spans="1:9">
      <c r="A46" s="122" t="s">
        <v>99</v>
      </c>
      <c r="B46" s="123"/>
      <c r="C46" s="136">
        <v>3000</v>
      </c>
      <c r="D46" s="146">
        <v>1</v>
      </c>
      <c r="E46" s="147">
        <f>C46*D46</f>
        <v>3000</v>
      </c>
    </row>
    <row r="47" spans="1:9">
      <c r="A47" s="125" t="s">
        <v>102</v>
      </c>
      <c r="B47" s="126"/>
      <c r="C47" s="126"/>
      <c r="D47" s="126"/>
      <c r="E47" s="127"/>
    </row>
    <row r="48" spans="1:9">
      <c r="A48" s="122"/>
      <c r="B48" s="123"/>
      <c r="C48" s="123" t="s">
        <v>75</v>
      </c>
      <c r="D48" s="145" t="s">
        <v>79</v>
      </c>
      <c r="E48" s="124" t="s">
        <v>19</v>
      </c>
    </row>
    <row r="49" spans="1:5">
      <c r="A49" s="122" t="s">
        <v>101</v>
      </c>
      <c r="B49" s="123"/>
      <c r="C49" s="136">
        <v>3000</v>
      </c>
      <c r="D49" s="146">
        <v>1</v>
      </c>
      <c r="E49" s="147">
        <f>C49*D49</f>
        <v>3000</v>
      </c>
    </row>
    <row r="50" spans="1:5">
      <c r="A50" s="122"/>
      <c r="B50" s="123"/>
      <c r="C50" s="136"/>
      <c r="D50" s="146"/>
      <c r="E50" s="147"/>
    </row>
    <row r="51" spans="1:5">
      <c r="A51" s="125" t="s">
        <v>104</v>
      </c>
      <c r="B51" s="126"/>
      <c r="C51" s="126"/>
      <c r="D51" s="126"/>
      <c r="E51" s="127"/>
    </row>
    <row r="52" spans="1:5">
      <c r="A52" s="122"/>
      <c r="B52" s="123" t="s">
        <v>74</v>
      </c>
      <c r="C52" s="123" t="s">
        <v>75</v>
      </c>
      <c r="D52" s="123" t="s">
        <v>105</v>
      </c>
      <c r="E52" s="148" t="s">
        <v>111</v>
      </c>
    </row>
    <row r="53" spans="1:5" ht="13.5" thickBot="1">
      <c r="A53" s="149"/>
      <c r="B53" s="150">
        <v>2</v>
      </c>
      <c r="C53" s="150">
        <v>3000</v>
      </c>
      <c r="D53" s="151">
        <v>0.15</v>
      </c>
      <c r="E53" s="152">
        <f>B53*C53*D53</f>
        <v>900</v>
      </c>
    </row>
  </sheetData>
  <phoneticPr fontId="50" type="noConversion"/>
  <pageMargins left="0.75" right="0.75" top="1" bottom="1" header="0.49212598499999999" footer="0.49212598499999999"/>
  <pageSetup paperSize="9" orientation="portrait" verticalDpi="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5</vt:i4>
      </vt:variant>
    </vt:vector>
  </HeadingPairs>
  <TitlesOfParts>
    <vt:vector size="8" baseType="lpstr">
      <vt:lpstr>ORÇAMENTARIA GERAL</vt:lpstr>
      <vt:lpstr>BDI TCU 2622 -URBANAS</vt:lpstr>
      <vt:lpstr>MEMÓRIA</vt:lpstr>
      <vt:lpstr>'ORÇAMENTARIA GERAL'!_FiltrarBancodeDados</vt:lpstr>
      <vt:lpstr>'BDI TCU 2622 -URBANAS'!Area_de_impressao</vt:lpstr>
      <vt:lpstr>'ORÇAMENTARIA GERAL'!Area_de_impressao</vt:lpstr>
      <vt:lpstr>'ORÇAMENTARIA GERAL'!Excel_BuiltIn_Print_Titles</vt:lpstr>
      <vt:lpstr>'ORÇAMENTARIA GERAL'!Titulos_de_impressao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graceamaral</dc:creator>
  <cp:lastModifiedBy>Ana Claudia Azevedo Damasceno</cp:lastModifiedBy>
  <cp:revision>6</cp:revision>
  <cp:lastPrinted>2023-07-13T20:08:22Z</cp:lastPrinted>
  <dcterms:created xsi:type="dcterms:W3CDTF">2017-05-19T14:43:14Z</dcterms:created>
  <dcterms:modified xsi:type="dcterms:W3CDTF">2023-09-20T18:16:02Z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