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9029"/>
  <workbookPr/>
  <mc:AlternateContent xmlns:mc="http://schemas.openxmlformats.org/markup-compatibility/2006">
    <mc:Choice Requires="x15">
      <x15ac:absPath xmlns:x15ac="http://schemas.microsoft.com/office/spreadsheetml/2010/11/ac" url="O:\AQUIVOS SEOS\INFRAESTRUTURA\ARQUIVOS 2019\PRAÇA VILA MARIA E REFORMA DO CAMPO\LICITAÇÃO 29 11 2019\"/>
    </mc:Choice>
  </mc:AlternateContent>
  <bookViews>
    <workbookView xWindow="10380" yWindow="-45" windowWidth="11310" windowHeight="9390" tabRatio="630"/>
  </bookViews>
  <sheets>
    <sheet name="Orçamentaria" sheetId="1" r:id="rId1"/>
    <sheet name="CRONOGRAMA " sheetId="7" r:id="rId2"/>
    <sheet name="COMPOSIÇÕES" sheetId="3" r:id="rId3"/>
    <sheet name="BDI TCU 2622 -URBANAS" sheetId="8" r:id="rId4"/>
  </sheets>
  <externalReferences>
    <externalReference r:id="rId5"/>
    <externalReference r:id="rId6"/>
    <externalReference r:id="rId7"/>
    <externalReference r:id="rId8"/>
    <externalReference r:id="rId9"/>
    <externalReference r:id="rId10"/>
    <externalReference r:id="rId11"/>
    <externalReference r:id="rId12"/>
  </externalReferences>
  <definedNames>
    <definedName name="__xlfn_AVERAGEIF">#N/A</definedName>
    <definedName name="_xlnm.Print_Area" localSheetId="3">'BDI TCU 2622 -URBANAS'!$B$1:$J$42</definedName>
    <definedName name="_xlnm.Print_Area" localSheetId="2">COMPOSIÇÕES!$A$1:$G$38</definedName>
    <definedName name="_xlnm.Print_Area" localSheetId="1">'CRONOGRAMA '!$A$1:$H$36</definedName>
    <definedName name="_xlnm.Print_Area" localSheetId="0">Orçamentaria!$A$1:$H$161</definedName>
    <definedName name="Aut_original" localSheetId="3">[1]PROJETO!#REF!</definedName>
    <definedName name="Aut_original" localSheetId="1">[1]PROJETO!#REF!</definedName>
    <definedName name="Aut_original">[1]PROJETO!#REF!</definedName>
    <definedName name="Aut_resumo" localSheetId="1">[2]RESUMO_AUT1!#REF!</definedName>
    <definedName name="Aut_resumo">[2]RESUMO_AUT1!#REF!</definedName>
    <definedName name="_xlnm.Database" localSheetId="3">#REF!</definedName>
    <definedName name="_xlnm.Database" localSheetId="1">#REF!</definedName>
    <definedName name="_xlnm.Database">#REF!</definedName>
    <definedName name="CONS" localSheetId="3">#REF!</definedName>
    <definedName name="CONS" localSheetId="2">#REF!</definedName>
    <definedName name="CONS" localSheetId="1">#REF!</definedName>
    <definedName name="CONS">#REF!</definedName>
    <definedName name="CONSUMO" localSheetId="3">[3]QuQuant!#REF!</definedName>
    <definedName name="CONSUMO" localSheetId="1">[3]QuQuant!#REF!</definedName>
    <definedName name="CONSUMO">[3]QuQuant!#REF!</definedName>
    <definedName name="Descricao" localSheetId="3">#REF!</definedName>
    <definedName name="Descricao" localSheetId="2">#REF!</definedName>
    <definedName name="Descricao" localSheetId="1">#REF!</definedName>
    <definedName name="Descricao">#REF!</definedName>
    <definedName name="DIMPAV" localSheetId="3">#REF!</definedName>
    <definedName name="DIMPAV" localSheetId="2">#REF!</definedName>
    <definedName name="DIMPAV" localSheetId="1">#REF!</definedName>
    <definedName name="DIMPAV">#REF!</definedName>
    <definedName name="Excel_BuiltIn_Database" localSheetId="3">#REF!</definedName>
    <definedName name="Excel_BuiltIn_Database" localSheetId="2">#REF!</definedName>
    <definedName name="Excel_BuiltIn_Database">#REF!</definedName>
    <definedName name="ISS" localSheetId="3">#REF!</definedName>
    <definedName name="ISS" localSheetId="1">#REF!</definedName>
    <definedName name="ISS">#REF!</definedName>
    <definedName name="k" localSheetId="3">#REF!</definedName>
    <definedName name="k" localSheetId="2">#REF!</definedName>
    <definedName name="k" localSheetId="1">#REF!</definedName>
    <definedName name="k">#REF!</definedName>
    <definedName name="Meu" localSheetId="3">#REF!</definedName>
    <definedName name="Meu" localSheetId="2">#REF!</definedName>
    <definedName name="Meu" localSheetId="1">#REF!</definedName>
    <definedName name="Meu">#REF!</definedName>
    <definedName name="Print" localSheetId="3">[4]QuQuant!#REF!</definedName>
    <definedName name="Print" localSheetId="1">[4]QuQuant!#REF!</definedName>
    <definedName name="Print">[4]QuQuant!#REF!</definedName>
    <definedName name="Print_Area_MI" localSheetId="3">[6]qorcamentodnerL1!#REF!</definedName>
    <definedName name="Print_Area_MI" localSheetId="1">[5]qorcamentodnerL1!#REF!</definedName>
    <definedName name="Print_Area_MI">[7]qorcamentodnerL1!#REF!</definedName>
    <definedName name="_xlnm.Print_Titles" localSheetId="0">(Orçamentaria!$A:$H,Orçamentaria!$1:$11)</definedName>
    <definedName name="UniformeMensageiro" localSheetId="3">#REF!</definedName>
    <definedName name="UniformeMensageiro" localSheetId="1">#REF!</definedName>
    <definedName name="UniformeMensageiro">#REF!</definedName>
    <definedName name="UniformeMensageiros" localSheetId="3">#REF!</definedName>
    <definedName name="UniformeMensageiros" localSheetId="1">#REF!</definedName>
    <definedName name="UniformeMensageiros">#REF!</definedName>
    <definedName name="UniformeRecepcionista" localSheetId="3">#REF!</definedName>
    <definedName name="UniformeRecepcionista" localSheetId="1">#REF!</definedName>
    <definedName name="UniformeRecepcionista">#REF!</definedName>
  </definedNames>
  <calcPr calcId="162913"/>
</workbook>
</file>

<file path=xl/calcChain.xml><?xml version="1.0" encoding="utf-8"?>
<calcChain xmlns="http://schemas.openxmlformats.org/spreadsheetml/2006/main">
  <c r="B10" i="8" l="1"/>
  <c r="J36" i="8"/>
  <c r="H9" i="1" s="1"/>
  <c r="C35" i="8"/>
  <c r="C34" i="8"/>
  <c r="C33" i="8"/>
  <c r="C32" i="8"/>
  <c r="C31" i="8"/>
  <c r="C30" i="8"/>
  <c r="C29" i="8"/>
  <c r="L27" i="8"/>
  <c r="J14" i="8"/>
  <c r="G61" i="3"/>
  <c r="E29" i="3"/>
  <c r="E25" i="3"/>
  <c r="E23" i="3"/>
  <c r="E21" i="3"/>
  <c r="G136" i="1" l="1"/>
  <c r="H136" i="1" s="1"/>
  <c r="G137" i="1"/>
  <c r="H137" i="1" s="1"/>
  <c r="C37" i="8"/>
  <c r="E75" i="1"/>
  <c r="E74" i="1"/>
  <c r="G37" i="3" l="1"/>
  <c r="G36" i="3"/>
  <c r="G33" i="3"/>
  <c r="G35" i="3"/>
  <c r="G34" i="3"/>
  <c r="G32" i="3"/>
  <c r="G31" i="3"/>
  <c r="G25" i="3"/>
  <c r="G29" i="3"/>
  <c r="G28" i="3"/>
  <c r="G27" i="3"/>
  <c r="G26" i="3"/>
  <c r="G24" i="3"/>
  <c r="G23" i="3"/>
  <c r="G22" i="3"/>
  <c r="G135" i="1"/>
  <c r="H135" i="1" s="1"/>
  <c r="G30" i="3" l="1"/>
  <c r="F30" i="3"/>
  <c r="G119" i="1"/>
  <c r="H119" i="1" s="1"/>
  <c r="G46" i="1"/>
  <c r="H46" i="1" s="1"/>
  <c r="G45" i="1"/>
  <c r="H45" i="1" s="1"/>
  <c r="B25" i="7"/>
  <c r="B23" i="7"/>
  <c r="B21" i="7"/>
  <c r="B19" i="7"/>
  <c r="B17" i="7"/>
  <c r="B15" i="7"/>
  <c r="B13" i="7"/>
  <c r="A3" i="7"/>
  <c r="A2" i="7"/>
  <c r="B29" i="7"/>
  <c r="B27" i="7"/>
  <c r="B11" i="7"/>
  <c r="B9" i="7"/>
  <c r="B7" i="7"/>
  <c r="B5" i="7"/>
  <c r="D29" i="7"/>
  <c r="D27" i="7"/>
  <c r="D25" i="7"/>
  <c r="D23" i="7"/>
  <c r="D21" i="7"/>
  <c r="D19" i="7"/>
  <c r="D17" i="7"/>
  <c r="D15" i="7"/>
  <c r="D13" i="7"/>
  <c r="D11" i="7"/>
  <c r="D9" i="7"/>
  <c r="D7" i="7"/>
  <c r="D5" i="7"/>
  <c r="E153" i="1"/>
  <c r="E22" i="1"/>
  <c r="E20" i="1"/>
  <c r="G121" i="1"/>
  <c r="H121" i="1" s="1"/>
  <c r="G139" i="1"/>
  <c r="H139" i="1" s="1"/>
  <c r="G143" i="1" l="1"/>
  <c r="G142" i="1"/>
  <c r="E142" i="1"/>
  <c r="G141" i="1"/>
  <c r="H141" i="1" s="1"/>
  <c r="G92" i="1"/>
  <c r="H92" i="1" s="1"/>
  <c r="G91" i="1"/>
  <c r="H91" i="1" s="1"/>
  <c r="G19" i="3"/>
  <c r="G18" i="3"/>
  <c r="G17" i="3"/>
  <c r="G16" i="3"/>
  <c r="G15" i="3"/>
  <c r="G14" i="3"/>
  <c r="G13" i="3"/>
  <c r="G12" i="3"/>
  <c r="H142" i="1" l="1"/>
  <c r="H143" i="1"/>
  <c r="G149" i="1"/>
  <c r="H149" i="1" s="1"/>
  <c r="G148" i="1"/>
  <c r="H148" i="1" s="1"/>
  <c r="G77" i="1"/>
  <c r="H77" i="1" s="1"/>
  <c r="E94" i="1"/>
  <c r="G88" i="1"/>
  <c r="H88" i="1" s="1"/>
  <c r="G87" i="1"/>
  <c r="H87" i="1" s="1"/>
  <c r="G72" i="1"/>
  <c r="H72" i="1" s="1"/>
  <c r="E63" i="1"/>
  <c r="G21" i="3"/>
  <c r="G63" i="1"/>
  <c r="G62" i="1"/>
  <c r="H62" i="1" s="1"/>
  <c r="G61" i="1"/>
  <c r="H61" i="1" s="1"/>
  <c r="G59" i="1"/>
  <c r="H59" i="1" s="1"/>
  <c r="G50" i="1"/>
  <c r="H50" i="1" s="1"/>
  <c r="G60" i="1"/>
  <c r="H60" i="1" s="1"/>
  <c r="E43" i="1"/>
  <c r="G48" i="1"/>
  <c r="H48" i="1" s="1"/>
  <c r="G42" i="1"/>
  <c r="H42" i="1" s="1"/>
  <c r="G20" i="3" l="1"/>
  <c r="I20" i="3" s="1"/>
  <c r="H63" i="1"/>
  <c r="G47" i="1" l="1"/>
  <c r="H47" i="1" s="1"/>
  <c r="G58" i="1"/>
  <c r="H58" i="1" s="1"/>
  <c r="G57" i="1"/>
  <c r="H57" i="1" s="1"/>
  <c r="G56" i="1"/>
  <c r="H56" i="1" s="1"/>
  <c r="G55" i="1"/>
  <c r="H55" i="1" s="1"/>
  <c r="G54" i="1"/>
  <c r="H54" i="1" s="1"/>
  <c r="G53" i="1"/>
  <c r="H53" i="1" s="1"/>
  <c r="G52" i="1"/>
  <c r="H52" i="1" s="1"/>
  <c r="G51" i="1"/>
  <c r="H51" i="1" s="1"/>
  <c r="G49" i="1"/>
  <c r="H49" i="1" s="1"/>
  <c r="G44" i="1"/>
  <c r="H44" i="1" s="1"/>
  <c r="G43" i="1"/>
  <c r="H43" i="1" s="1"/>
  <c r="G41" i="1"/>
  <c r="H41" i="1" s="1"/>
  <c r="G67" i="1"/>
  <c r="H67" i="1" s="1"/>
  <c r="H40" i="1" l="1"/>
  <c r="C14" i="7" s="1"/>
  <c r="G71" i="1"/>
  <c r="H71" i="1" s="1"/>
  <c r="G31" i="1"/>
  <c r="H31" i="1" s="1"/>
  <c r="G28" i="1"/>
  <c r="E27" i="1"/>
  <c r="E28" i="1"/>
  <c r="G113" i="1"/>
  <c r="H113" i="1" s="1"/>
  <c r="G14" i="7" l="1"/>
  <c r="F14" i="7"/>
  <c r="H14" i="7"/>
  <c r="E14" i="7"/>
  <c r="H28" i="1"/>
  <c r="G98" i="1"/>
  <c r="H98" i="1" s="1"/>
  <c r="G97" i="1"/>
  <c r="H97" i="1" s="1"/>
  <c r="G96" i="1"/>
  <c r="H96" i="1" s="1"/>
  <c r="G95" i="1"/>
  <c r="H95" i="1" s="1"/>
  <c r="G94" i="1"/>
  <c r="H94" i="1" s="1"/>
  <c r="G29" i="1"/>
  <c r="H29" i="1" s="1"/>
  <c r="G26" i="1"/>
  <c r="H26" i="1" s="1"/>
  <c r="G140" i="1"/>
  <c r="H140" i="1" s="1"/>
  <c r="G138" i="1"/>
  <c r="H138" i="1" s="1"/>
  <c r="G134" i="1"/>
  <c r="H134" i="1" s="1"/>
  <c r="G133" i="1"/>
  <c r="H133" i="1" s="1"/>
  <c r="G132" i="1"/>
  <c r="H132" i="1" s="1"/>
  <c r="G131" i="1"/>
  <c r="H131" i="1" s="1"/>
  <c r="G130" i="1"/>
  <c r="H130" i="1" s="1"/>
  <c r="G129" i="1"/>
  <c r="H129" i="1" s="1"/>
  <c r="G128" i="1"/>
  <c r="H128" i="1" s="1"/>
  <c r="G126" i="1"/>
  <c r="H126" i="1" s="1"/>
  <c r="G125" i="1"/>
  <c r="H125" i="1" s="1"/>
  <c r="G123" i="1"/>
  <c r="H123" i="1" s="1"/>
  <c r="G118" i="1"/>
  <c r="H118" i="1" s="1"/>
  <c r="G117" i="1"/>
  <c r="H117" i="1" s="1"/>
  <c r="G116" i="1"/>
  <c r="H116" i="1" s="1"/>
  <c r="G115" i="1"/>
  <c r="H115" i="1" s="1"/>
  <c r="G114" i="1"/>
  <c r="H114" i="1" s="1"/>
  <c r="G110" i="1"/>
  <c r="H110" i="1" s="1"/>
  <c r="G109" i="1"/>
  <c r="H109" i="1" s="1"/>
  <c r="G108" i="1"/>
  <c r="H108" i="1" s="1"/>
  <c r="G107" i="1"/>
  <c r="H107" i="1" s="1"/>
  <c r="G106" i="1"/>
  <c r="H106" i="1" s="1"/>
  <c r="G104" i="1"/>
  <c r="H104" i="1" s="1"/>
  <c r="G103" i="1"/>
  <c r="H103" i="1" s="1"/>
  <c r="G102" i="1"/>
  <c r="H102" i="1" s="1"/>
  <c r="G101" i="1"/>
  <c r="H101" i="1" s="1"/>
  <c r="G100" i="1"/>
  <c r="H100" i="1" s="1"/>
  <c r="G76" i="1"/>
  <c r="G75" i="1"/>
  <c r="G74" i="1"/>
  <c r="H74" i="1" s="1"/>
  <c r="G73" i="1"/>
  <c r="H73" i="1" s="1"/>
  <c r="G90" i="1"/>
  <c r="H90" i="1" s="1"/>
  <c r="G89" i="1"/>
  <c r="H89" i="1" s="1"/>
  <c r="G86" i="1"/>
  <c r="H86" i="1" s="1"/>
  <c r="G85" i="1"/>
  <c r="H85" i="1" s="1"/>
  <c r="G82" i="1"/>
  <c r="H82" i="1" s="1"/>
  <c r="G81" i="1"/>
  <c r="H81" i="1" s="1"/>
  <c r="G80" i="1"/>
  <c r="H80" i="1" s="1"/>
  <c r="G79" i="1"/>
  <c r="H79" i="1" s="1"/>
  <c r="H105" i="1" l="1"/>
  <c r="C26" i="7" s="1"/>
  <c r="G26" i="7" s="1"/>
  <c r="D14" i="7"/>
  <c r="H84" i="1"/>
  <c r="C20" i="7" s="1"/>
  <c r="G20" i="7" s="1"/>
  <c r="H93" i="1"/>
  <c r="C22" i="7" s="1"/>
  <c r="H75" i="1"/>
  <c r="H76" i="1"/>
  <c r="H99" i="1"/>
  <c r="C24" i="7" s="1"/>
  <c r="F26" i="7" l="1"/>
  <c r="H26" i="7"/>
  <c r="E26" i="7"/>
  <c r="H22" i="7"/>
  <c r="E22" i="7"/>
  <c r="F22" i="7"/>
  <c r="G22" i="7"/>
  <c r="F24" i="7"/>
  <c r="G24" i="7"/>
  <c r="H24" i="7"/>
  <c r="E24" i="7"/>
  <c r="F20" i="7"/>
  <c r="E20" i="7"/>
  <c r="H20" i="7"/>
  <c r="A6" i="3"/>
  <c r="D6" i="3"/>
  <c r="A7" i="3"/>
  <c r="A8" i="3"/>
  <c r="A9" i="3"/>
  <c r="G12" i="1"/>
  <c r="G14" i="1"/>
  <c r="H14" i="1" s="1"/>
  <c r="G15" i="1"/>
  <c r="H15" i="1" s="1"/>
  <c r="G16" i="1"/>
  <c r="H16" i="1" s="1"/>
  <c r="G120" i="1"/>
  <c r="H120" i="1" s="1"/>
  <c r="G17" i="1"/>
  <c r="H17" i="1" s="1"/>
  <c r="G18" i="1"/>
  <c r="H18" i="1" s="1"/>
  <c r="G19" i="1"/>
  <c r="G20" i="1"/>
  <c r="G21" i="1"/>
  <c r="H21" i="1" s="1"/>
  <c r="G22" i="1"/>
  <c r="G24" i="1"/>
  <c r="G25" i="1"/>
  <c r="G27" i="1"/>
  <c r="H27" i="1" s="1"/>
  <c r="G30" i="1"/>
  <c r="H30" i="1" s="1"/>
  <c r="G33" i="1"/>
  <c r="G34" i="1"/>
  <c r="H34" i="1" s="1"/>
  <c r="G35" i="1"/>
  <c r="H35" i="1" s="1"/>
  <c r="G36" i="1"/>
  <c r="G37" i="1"/>
  <c r="H37" i="1" s="1"/>
  <c r="G38" i="1"/>
  <c r="G39" i="1"/>
  <c r="G64" i="1"/>
  <c r="G65" i="1"/>
  <c r="H65" i="1" s="1"/>
  <c r="G66" i="1"/>
  <c r="H66" i="1" s="1"/>
  <c r="G68" i="1"/>
  <c r="H68" i="1" s="1"/>
  <c r="G69" i="1"/>
  <c r="H69" i="1" s="1"/>
  <c r="G70" i="1"/>
  <c r="H70" i="1" s="1"/>
  <c r="G124" i="1"/>
  <c r="H124" i="1" s="1"/>
  <c r="G40" i="1"/>
  <c r="G145" i="1"/>
  <c r="H145" i="1" s="1"/>
  <c r="G146" i="1"/>
  <c r="H146" i="1" s="1"/>
  <c r="G147" i="1"/>
  <c r="H147" i="1" s="1"/>
  <c r="B148" i="1"/>
  <c r="G150" i="1"/>
  <c r="H150" i="1" s="1"/>
  <c r="G151" i="1"/>
  <c r="H151" i="1" s="1"/>
  <c r="C83" i="1"/>
  <c r="G152" i="1"/>
  <c r="H152" i="1" s="1"/>
  <c r="G153" i="1"/>
  <c r="H153" i="1" s="1"/>
  <c r="H144" i="1" l="1"/>
  <c r="H64" i="1"/>
  <c r="C16" i="7" s="1"/>
  <c r="D26" i="7"/>
  <c r="C30" i="7"/>
  <c r="G30" i="7" s="1"/>
  <c r="D22" i="7"/>
  <c r="D20" i="7"/>
  <c r="D24" i="7"/>
  <c r="H111" i="1"/>
  <c r="F83" i="1"/>
  <c r="H38" i="1"/>
  <c r="H39" i="1"/>
  <c r="H33" i="1"/>
  <c r="H24" i="1"/>
  <c r="H36" i="1"/>
  <c r="H25" i="1"/>
  <c r="H22" i="1"/>
  <c r="H20" i="1"/>
  <c r="F20" i="3"/>
  <c r="F11" i="3"/>
  <c r="G11" i="3" s="1"/>
  <c r="G13" i="1" l="1"/>
  <c r="H13" i="1" s="1"/>
  <c r="C28" i="7"/>
  <c r="E28" i="7" s="1"/>
  <c r="F30" i="7"/>
  <c r="E30" i="7"/>
  <c r="H30" i="7"/>
  <c r="G16" i="7"/>
  <c r="E16" i="7"/>
  <c r="H16" i="7"/>
  <c r="F16" i="7"/>
  <c r="H32" i="1"/>
  <c r="C12" i="7" s="1"/>
  <c r="H19" i="1"/>
  <c r="C8" i="7" s="1"/>
  <c r="H23" i="1"/>
  <c r="C10" i="7" s="1"/>
  <c r="G83" i="1"/>
  <c r="H83" i="1" s="1"/>
  <c r="H78" i="1" s="1"/>
  <c r="H12" i="1" l="1"/>
  <c r="H154" i="1" s="1"/>
  <c r="H28" i="7"/>
  <c r="F28" i="7"/>
  <c r="G28" i="7"/>
  <c r="C18" i="7"/>
  <c r="H18" i="7" s="1"/>
  <c r="D30" i="7"/>
  <c r="D16" i="7"/>
  <c r="F12" i="7"/>
  <c r="H12" i="7"/>
  <c r="E12" i="7"/>
  <c r="G12" i="7"/>
  <c r="F8" i="7"/>
  <c r="H8" i="7"/>
  <c r="G8" i="7"/>
  <c r="E8" i="7"/>
  <c r="F10" i="7"/>
  <c r="H10" i="7"/>
  <c r="E10" i="7"/>
  <c r="G10" i="7"/>
  <c r="C6" i="7" l="1"/>
  <c r="H6" i="7" s="1"/>
  <c r="H32" i="7" s="1"/>
  <c r="D28" i="7"/>
  <c r="G18" i="7"/>
  <c r="E18" i="7"/>
  <c r="F18" i="7"/>
  <c r="D10" i="7"/>
  <c r="D12" i="7"/>
  <c r="D8" i="7"/>
  <c r="C32" i="7"/>
  <c r="C7" i="7" s="1"/>
  <c r="F6" i="7" l="1"/>
  <c r="F32" i="7" s="1"/>
  <c r="G6" i="7"/>
  <c r="E6" i="7"/>
  <c r="G32" i="7"/>
  <c r="G31" i="7" s="1"/>
  <c r="D18" i="7"/>
  <c r="C23" i="7"/>
  <c r="F31" i="7"/>
  <c r="C5" i="7"/>
  <c r="C15" i="7"/>
  <c r="C19" i="7"/>
  <c r="C17" i="7"/>
  <c r="C27" i="7"/>
  <c r="C9" i="7"/>
  <c r="C29" i="7"/>
  <c r="C21" i="7"/>
  <c r="H31" i="7"/>
  <c r="C25" i="7"/>
  <c r="C11" i="7"/>
  <c r="C13" i="7"/>
  <c r="D6" i="7" l="1"/>
  <c r="E32" i="7"/>
  <c r="E31" i="7" s="1"/>
  <c r="D31" i="7" s="1"/>
  <c r="C31" i="7"/>
  <c r="D32" i="7" l="1"/>
</calcChain>
</file>

<file path=xl/sharedStrings.xml><?xml version="1.0" encoding="utf-8"?>
<sst xmlns="http://schemas.openxmlformats.org/spreadsheetml/2006/main" count="698" uniqueCount="504">
  <si>
    <t>PLANILHA ORÇAMENTÁRIA DE CUSTOS</t>
  </si>
  <si>
    <t xml:space="preserve">FORMA DE EXECUÇÃO: </t>
  </si>
  <si>
    <t>(    ) DIRETA</t>
  </si>
  <si>
    <t>( x  )INDIRETA</t>
  </si>
  <si>
    <t>BDI</t>
  </si>
  <si>
    <t>ITEM</t>
  </si>
  <si>
    <t>CÓDIGO</t>
  </si>
  <si>
    <t>DESCRIÇÃO</t>
  </si>
  <si>
    <t>UNIDADE</t>
  </si>
  <si>
    <t>QUANTIDADE</t>
  </si>
  <si>
    <t>PREÇO UNITÁRIO S/ BDI</t>
  </si>
  <si>
    <t>PREÇO UNITÁRIO C/ BDI</t>
  </si>
  <si>
    <t>PREÇO TOTAL</t>
  </si>
  <si>
    <t>SERVIÇOS PRELIMINARES</t>
  </si>
  <si>
    <t>1.1</t>
  </si>
  <si>
    <t>ED-50392</t>
  </si>
  <si>
    <t>MOBILIZAÇÃO E DESMOBILIZAÇÃO DE OBRAS ATÉ O VALOR DE 1.000.000,00</t>
  </si>
  <si>
    <t>UNID.</t>
  </si>
  <si>
    <t>1.3</t>
  </si>
  <si>
    <t>41.02.02</t>
  </si>
  <si>
    <t>INSTALACAO PROVISORIA DE ENERGIA ELETRICA</t>
  </si>
  <si>
    <t>1.4</t>
  </si>
  <si>
    <t>M2</t>
  </si>
  <si>
    <t>1.5</t>
  </si>
  <si>
    <t>MÊS</t>
  </si>
  <si>
    <t>ED-49935</t>
  </si>
  <si>
    <t>CAIXA DÁGUA DE POLIETILENO COM TAMPA 500 L</t>
  </si>
  <si>
    <t>74209/1</t>
  </si>
  <si>
    <t>PLACA DE OBRA EM CHAPA DE ACO GALVANIZADO</t>
  </si>
  <si>
    <t>74220/1</t>
  </si>
  <si>
    <t>TAPUME DE CHAPA DE MADEIRA COMPENSADA, E= 6MM, COM PINTURA A CAL E REAPROVEITAMENTO DE 2X H = 2,20 M</t>
  </si>
  <si>
    <t>UND</t>
  </si>
  <si>
    <t>ADMINISTRAÇÃO DA OBRA</t>
  </si>
  <si>
    <t>2.1</t>
  </si>
  <si>
    <t>ENGENHEIRO CIVIL DE OBRA JUNIOR COM ENCARGOS COMPLEMENTARES</t>
  </si>
  <si>
    <t>H</t>
  </si>
  <si>
    <t>2.2</t>
  </si>
  <si>
    <t>ENCARREGADO GERAL DE OBRAS COM ENCARGOS COMPLEMENTARES</t>
  </si>
  <si>
    <t>2.3</t>
  </si>
  <si>
    <t>VIGIA NOTURNO COM ENCARGOS COMPLEMENTARES (12x36)</t>
  </si>
  <si>
    <t>DEMOLIÇÕES E REMOÇÕES</t>
  </si>
  <si>
    <t>3.1</t>
  </si>
  <si>
    <t>02.23.01</t>
  </si>
  <si>
    <t>REMOÇÃO DE CERCA DE ARAME</t>
  </si>
  <si>
    <t xml:space="preserve">M </t>
  </si>
  <si>
    <t>3.2</t>
  </si>
  <si>
    <t>02.23.03</t>
  </si>
  <si>
    <t>REMOÇÃO DE ALAMBRADO</t>
  </si>
  <si>
    <t>3.3</t>
  </si>
  <si>
    <t>3.4</t>
  </si>
  <si>
    <t>3.5</t>
  </si>
  <si>
    <t>3.6</t>
  </si>
  <si>
    <t>3.7</t>
  </si>
  <si>
    <t>ED-51131</t>
  </si>
  <si>
    <t>M3</t>
  </si>
  <si>
    <t>MOVIMENTAÇÃO DE TERRA</t>
  </si>
  <si>
    <t>ED-51105</t>
  </si>
  <si>
    <t>4.3</t>
  </si>
  <si>
    <t xml:space="preserve">ESCAVAÇÃO E CARGA MECANIZADA EM MATERIAL DE 1ª CATEGORIA </t>
  </si>
  <si>
    <t>4.4</t>
  </si>
  <si>
    <t>ED-51123</t>
  </si>
  <si>
    <t>REGULARIZAÇÃO E COMPACTAÇÃO DE TERRENO COM PLACA VIBRATÓRIA</t>
  </si>
  <si>
    <t>4.6</t>
  </si>
  <si>
    <t>74005/1</t>
  </si>
  <si>
    <t xml:space="preserve">ATERRO DE AREAS COM COMPACTACAO MECANICA, SEM CONTROLE DO GC (C/COMPACTADOR PLACA 400 KG) </t>
  </si>
  <si>
    <t>CARGA DE MATERIAL DE QUALQUER NATUREZA SOBRE CAMINHÃO - MANUAL</t>
  </si>
  <si>
    <t>ED-51134</t>
  </si>
  <si>
    <t>TRANSPORTE DE MATERIAL DE QUALQUER NATUREZA CARRINHO DE MÃO 50 M &lt; DMT &lt;= 100 M</t>
  </si>
  <si>
    <t xml:space="preserve">TRANSPORTE COM CAMINHÃO BASCULANTE DE 10 M3, EM VIA URBANA PAVIMENTADA, DMT ATÉ 30 KM (UNIDADE: M3XKM). </t>
  </si>
  <si>
    <t>M3XKM</t>
  </si>
  <si>
    <t>PISOS</t>
  </si>
  <si>
    <t>5.1</t>
  </si>
  <si>
    <t>5.2</t>
  </si>
  <si>
    <t>5.3</t>
  </si>
  <si>
    <t>ED-50846</t>
  </si>
  <si>
    <t>ESCADA DE CONCRETO 20 MPA, APARENTE, ESPELHO = 16,3 CM, ARMAÇÃO, FORMA PLASTIFICADA, ESCORAMENTO E DESFORMA</t>
  </si>
  <si>
    <t>ED-50587</t>
  </si>
  <si>
    <t xml:space="preserve">PISO PODOTÁTIL DIRECIONAL, 40 X 40 CM, VERMELHO /AMARELO </t>
  </si>
  <si>
    <t>M²</t>
  </si>
  <si>
    <t>ED-50586</t>
  </si>
  <si>
    <t xml:space="preserve">PISO PODOTÁTIL ALERTA, 40 X 40 CM, VERMELHO /AMARELO </t>
  </si>
  <si>
    <t>6.2</t>
  </si>
  <si>
    <t>M</t>
  </si>
  <si>
    <t>6.4</t>
  </si>
  <si>
    <t>6.5</t>
  </si>
  <si>
    <t>ED-48553</t>
  </si>
  <si>
    <t>CANALETA TIPO 2 - D = 400 MM, PRÉ-MOLDADA DE CONCRETO, PADRÃO DEER-MG</t>
  </si>
  <si>
    <t>6.6</t>
  </si>
  <si>
    <t>6.7</t>
  </si>
  <si>
    <t>7.1</t>
  </si>
  <si>
    <t>7.2</t>
  </si>
  <si>
    <t>ED-48298</t>
  </si>
  <si>
    <t>CORTE, DOBRA E MONTAGEM DE AÇO CA-50/60</t>
  </si>
  <si>
    <t>KG</t>
  </si>
  <si>
    <t>ED-49618</t>
  </si>
  <si>
    <t>FORNECIMENTO DE CONCRETO ESTRUTURAL, PREPARADO EM OBRA, COM FCK 20 MPA, INCLUSIVE LANÇAMENTO, ADENSAMENTO E ACABAMENTO</t>
  </si>
  <si>
    <t>7.3</t>
  </si>
  <si>
    <t>ED-49812</t>
  </si>
  <si>
    <t xml:space="preserve">LASTRO DE CONCRETO MAGRO, INCLUSIVE TRANSPORTE, LANÇAMENTO E ADENSAMENTO </t>
  </si>
  <si>
    <t>ED-49619</t>
  </si>
  <si>
    <t>FORNECIMENTO DE CONCRETO ESTRUTURAL, PREPARADO EM OBRA, COM FCK25MPA, INCLUSIVE LANÇAMENTO, ADENSAMENTO E ACABAMENTO</t>
  </si>
  <si>
    <t>ED-49643</t>
  </si>
  <si>
    <t xml:space="preserve">FORMA E DESFORMA DE TÁBUA E SARRAFO, REAPROVEITAMENTO (3X), EXCLUSIVE ESCORAMENTO </t>
  </si>
  <si>
    <t>ED-48202</t>
  </si>
  <si>
    <t>ALVENARIA ESTRUTURAL COM BLOCO DE CONCRETO, ESP. 19CM, (FBK 4,5MPA), COM ACABAMENTO APARENTE, INCLUSIVE ARGAMASSA PARA ASSENTAMENTO</t>
  </si>
  <si>
    <t>ED-50233</t>
  </si>
  <si>
    <t xml:space="preserve">ENCHIMENTO DE JUNTA COM MASTIQUE E = 3 MM </t>
  </si>
  <si>
    <t xml:space="preserve">DRENO BARBACAN </t>
  </si>
  <si>
    <t>ED-51137</t>
  </si>
  <si>
    <t xml:space="preserve">FORNECIMENTO E LANÇAMENTO DE AREIA EM DRENO </t>
  </si>
  <si>
    <t>ED-51136</t>
  </si>
  <si>
    <t xml:space="preserve">FORNECIMENTO E LANÇAMENTO DE BRITA EM DRENO </t>
  </si>
  <si>
    <t>42.03.01</t>
  </si>
  <si>
    <t>ANDAIME COM ESTRADOS</t>
  </si>
  <si>
    <t>M2MÊS</t>
  </si>
  <si>
    <t>URBANIZAÇÃO E OBRAS COMPLEMENTARES</t>
  </si>
  <si>
    <t>8.1</t>
  </si>
  <si>
    <t>8.2</t>
  </si>
  <si>
    <t>8.3</t>
  </si>
  <si>
    <t>8.4</t>
  </si>
  <si>
    <t>ED-49570</t>
  </si>
  <si>
    <t>8.5</t>
  </si>
  <si>
    <t>21.40.02</t>
  </si>
  <si>
    <t>LIXEIRA TIPO 2 SUDECAP -METALICA INDIVIDUAL BASCULAVEL CHAPA 20 35L</t>
  </si>
  <si>
    <t>8.6</t>
  </si>
  <si>
    <t>8.7</t>
  </si>
  <si>
    <t>8.8</t>
  </si>
  <si>
    <t>MERCADO</t>
  </si>
  <si>
    <t>CJ</t>
  </si>
  <si>
    <t>18.05.26</t>
  </si>
  <si>
    <t xml:space="preserve">LIMPEZA DE SUPERFICIES </t>
  </si>
  <si>
    <t>VALOR TOTAL DE SERVIÇOS</t>
  </si>
  <si>
    <t>CRONOGRAMA FÍSICO-FINANCEIRO</t>
  </si>
  <si>
    <t>ETAPAS/DESCRIÇÃO</t>
  </si>
  <si>
    <t>FÍSICO/ FINANCEIRO</t>
  </si>
  <si>
    <t>TOTAL  ETAPAS</t>
  </si>
  <si>
    <t>MÊS 01</t>
  </si>
  <si>
    <t>MÊS 02</t>
  </si>
  <si>
    <t>MÊS 03</t>
  </si>
  <si>
    <t>MÊS 04</t>
  </si>
  <si>
    <t>1</t>
  </si>
  <si>
    <t>2</t>
  </si>
  <si>
    <t>3</t>
  </si>
  <si>
    <t>4</t>
  </si>
  <si>
    <t>5</t>
  </si>
  <si>
    <t>6</t>
  </si>
  <si>
    <t>TOTAL</t>
  </si>
  <si>
    <t>COMPOSIÇÕES AUXILIARES</t>
  </si>
  <si>
    <t>CONTRATANTE: PREFEITURA MUNICIPAL DE LAGOA SANTA</t>
  </si>
  <si>
    <t>( X )INDIRETA</t>
  </si>
  <si>
    <t>TIPO</t>
  </si>
  <si>
    <t>QUANT.</t>
  </si>
  <si>
    <t>R$ UNIT.</t>
  </si>
  <si>
    <t>R$ TOTAL</t>
  </si>
  <si>
    <t>M³</t>
  </si>
  <si>
    <t>PEDREIRO COM ENCARGOS COMPLEMENTARES</t>
  </si>
  <si>
    <t>SERVENTE COM ENCARGOS COMPLEMENTARES</t>
  </si>
  <si>
    <t>ED-49616</t>
  </si>
  <si>
    <t>ED-49810</t>
  </si>
  <si>
    <t>FORMA E DESFORMA DE TÁBUA E SARRAFO, REAPROVEITAMENTO (3X) (FUNDAÇÃO)</t>
  </si>
  <si>
    <t xml:space="preserve">UN </t>
  </si>
  <si>
    <t>PARAFUSOS SEXTAVADOS</t>
  </si>
  <si>
    <t xml:space="preserve">SERVENTE COM ENCARGOS COMPLEMENTARES </t>
  </si>
  <si>
    <t>MARCENEIRO COM ENCARGOS COMPLEMENTARES</t>
  </si>
  <si>
    <t>Acórdão 2622/2013</t>
  </si>
  <si>
    <t>CONTRATO</t>
  </si>
  <si>
    <t>Proponente</t>
  </si>
  <si>
    <t>PREFEITURA MUNICIPAL DE LAGOA SANTA</t>
  </si>
  <si>
    <t>Empreendimento ( Nome/Apelido)</t>
  </si>
  <si>
    <t>Programa</t>
  </si>
  <si>
    <t>Município</t>
  </si>
  <si>
    <t>UF</t>
  </si>
  <si>
    <t>LAGOA SANTA</t>
  </si>
  <si>
    <t>Gestor</t>
  </si>
  <si>
    <t>Parâmetros para cálculo do BDI</t>
  </si>
  <si>
    <t>Itens Admissíveis</t>
  </si>
  <si>
    <t>Intervalos admissíveis sem justificativa</t>
  </si>
  <si>
    <t>Índices adotados</t>
  </si>
  <si>
    <t>Administração Central (AC)</t>
  </si>
  <si>
    <t xml:space="preserve">De </t>
  </si>
  <si>
    <t>até</t>
  </si>
  <si>
    <t>Seguro e Garantia (S+G)</t>
  </si>
  <si>
    <t>Risco (R)</t>
  </si>
  <si>
    <t>Despesas financeiras (DF)</t>
  </si>
  <si>
    <t>Lucro (L)</t>
  </si>
  <si>
    <t>Tributos (T)</t>
  </si>
  <si>
    <t xml:space="preserve">Tributos (T) </t>
  </si>
  <si>
    <t>INSS desoneração (E)</t>
  </si>
  <si>
    <t>ou</t>
  </si>
  <si>
    <t>Controle</t>
  </si>
  <si>
    <t>BDI ADMISSÍVEL</t>
  </si>
  <si>
    <t>BDI NÃO ADMISSÍVEL</t>
  </si>
  <si>
    <t>BDI CALCULADO ----&gt;</t>
  </si>
  <si>
    <t>BDI = [(1+AC+S+R+G)*(1+DF)*(1+L)/(1-(T+E))-1]</t>
  </si>
  <si>
    <t>TRIBUTOS PRATICADOS NO MUNICÍPIO</t>
  </si>
  <si>
    <t>PIS/COFINS</t>
  </si>
  <si>
    <t>LOCAL: BAIRRO VILA MARIA</t>
  </si>
  <si>
    <t>IIO-CON-045</t>
  </si>
  <si>
    <t>CONTAINER (6,0X2,3X2,5M) COM ISOLAMENTO TÉRMICO - DEPÓSITO E FERRAMENTARIA COM LAVATÓRIO</t>
  </si>
  <si>
    <t>IIO-CON-030</t>
  </si>
  <si>
    <t>CONTAINER (6,0X2,3X2,5M) COM ISOLAMENTO TÉRMICO - VESTIÁRIO COM QUATRO (4) CHUVEIROS, TRÊS (3) SANITÁRIOS, UM (1) LAVATÓRIO E UM (1) MICTÓRIO COMPLETO</t>
  </si>
  <si>
    <t>COBERTURA</t>
  </si>
  <si>
    <t>08.01.11</t>
  </si>
  <si>
    <t>ENGRADAMENTO EM MADEIRA PARAJU PARA COBERTURA EM TELHA ONDULADA</t>
  </si>
  <si>
    <t>94207</t>
  </si>
  <si>
    <t xml:space="preserve">TELHAMENTO COM TELHA ONDULADA DE FIBROCIMENTO E = 6 MM, COM RECOBRIMENTO LATERAL DE 1/4 DE ONDA PARA TELHADO COM INCLINAÇÃO MAIOR QUE 10°, COM ATÉ 2 ÁGUAS, INCLUSO IÇAMENTO. </t>
  </si>
  <si>
    <t>PLU-RUF-025</t>
  </si>
  <si>
    <t>RUFO E CONTRA-RUFO DE CHAPA GALVANIZADA Nº. 24, DESENVOLVIMENTO = 50 CM</t>
  </si>
  <si>
    <t>PLU-CAL-065</t>
  </si>
  <si>
    <t xml:space="preserve">CALHA DE CHAPA GALVANIZADA Nº. 24 GSG, DESENVOLVIMENTO D=33 CM </t>
  </si>
  <si>
    <t>SERRALHERIA</t>
  </si>
  <si>
    <t>94569</t>
  </si>
  <si>
    <t>JANELA DE ALUMÍNIO MAXIM-AR, FIXAÇÃO COM PARAFUSO SOBRE CONTRAMARCO, COM VIDROS, PADRONIZADA.</t>
  </si>
  <si>
    <t>99839</t>
  </si>
  <si>
    <t xml:space="preserve">GUARDA-CORPO DE AÇO GALVANIZADO DE 1,10M DE ALTURA, MONTANTES TUBULARES DE 1.1/2 ESPAÇADOS DE 1,20M, TRAVESSA SUPERIOR DE 2, GRADIL FORMAD
O POR BARRAS CHATAS EM FERRO DE 32X4,8MM, FIXADO COM CHUMBADOR MECÂNICO. </t>
  </si>
  <si>
    <t xml:space="preserve">99855 </t>
  </si>
  <si>
    <t>CORRIMÃO SIMPLES, DIÂMETRO EXTERNO = 1 1/2", EM AÇO GALVANIZADO.</t>
  </si>
  <si>
    <t>REVESTIMENTOS</t>
  </si>
  <si>
    <t>87792</t>
  </si>
  <si>
    <t xml:space="preserve">REVESTIMENTO PAREDE EXTERNA  MASSA ÚNICA EM ARGAMASSA TRAÇO 1:2:8, PREPARO MECÂNICO COM BETONEIRA 400 L, APLICADA MANUALMENTE ESPESSURA DE 25 MM. </t>
  </si>
  <si>
    <t>REV-CHA-005</t>
  </si>
  <si>
    <t xml:space="preserve">CHAPISCO COM ARGAMASSA 1:3 CIMENTO E AREIA, A COLHER </t>
  </si>
  <si>
    <t>REV-REB-021</t>
  </si>
  <si>
    <t>7.4</t>
  </si>
  <si>
    <t>REV-EMB-005</t>
  </si>
  <si>
    <t>EMBOÇO COM ARGAMASSA 1:6, CIMENTO E AREIA</t>
  </si>
  <si>
    <t>7.5</t>
  </si>
  <si>
    <t>14.17.13</t>
  </si>
  <si>
    <t>CERÂMICA ESMALTADA PEI IV, ASSENTADA COM ARGAMASSA, LINHA FORMA SLIM BRANCA ELIANE/EQUIVALENTE</t>
  </si>
  <si>
    <t>URB-DRE-005</t>
  </si>
  <si>
    <t>15.02.05</t>
  </si>
  <si>
    <t>PIS-CON-010</t>
  </si>
  <si>
    <t>PIS-CER-010</t>
  </si>
  <si>
    <t>PINTURA</t>
  </si>
  <si>
    <t>9.1</t>
  </si>
  <si>
    <t>PIN-SEL-005</t>
  </si>
  <si>
    <t>PREPARAÇÃO PARA PINTURA EM TETOS, PVA/ACRÍLICA COM FUNDO SELADOR</t>
  </si>
  <si>
    <t>9.2</t>
  </si>
  <si>
    <t>PIN-ACR-006</t>
  </si>
  <si>
    <t>PINTURA ACRÍLICA INTERNA TETO 2 DEMÃOS SEM MASSA CORRIDA, EXCLUSIVE FUNDO SELADOR</t>
  </si>
  <si>
    <t>9.3</t>
  </si>
  <si>
    <t>PIN-ESM-005</t>
  </si>
  <si>
    <t>PINTURA ÓLEO/ESMALTE, 2 DEMÃOS EM ESQUADRIAS METALICA</t>
  </si>
  <si>
    <t>9.4</t>
  </si>
  <si>
    <t>9.5</t>
  </si>
  <si>
    <t>PREPARAÇÃO PARA PINTURA EM PAREDES EXTERNAS, PVA/ACRÍLICA COM FUNDO SELADOR</t>
  </si>
  <si>
    <t>17.15.01</t>
  </si>
  <si>
    <t>PINTURA ACRÍLICA FOSCA, SEM MASSA, EM REBOCO SEM SELADOR</t>
  </si>
  <si>
    <t>INSTALAÇÕES ELÉTRICAS</t>
  </si>
  <si>
    <t>10.1</t>
  </si>
  <si>
    <t xml:space="preserve">PONTO DE ILUMINAÇÃO INCLUINDO INTERRUPTOR SIMPLES, CAIXA ELÉTRICA, ELETRODUTO, CABO, RASGO, QUEBRA E CHUMBAMENTO (EXCLUINDO LUMINÁRIA E LÂMPADA). </t>
  </si>
  <si>
    <t>10.2</t>
  </si>
  <si>
    <t>93141</t>
  </si>
  <si>
    <t>PONTO DE TOMADA RESIDENCIAL INCLUINDO TOMADA 10A/250V, CAIXA ELÉTRICA, ELETRODUTO, CABO, RASGO, QUEBRA E CHUMBAMENTO.</t>
  </si>
  <si>
    <t>10.3</t>
  </si>
  <si>
    <t>93144</t>
  </si>
  <si>
    <t xml:space="preserve">PONTO DE UTILIZAÇÃO DE EQUIPAMENTOS ELÉTRICOS, RESIDENCIAL, INCLUINDO SUPORTE E PLACA, CAIXA ELÉTRICA, ELETRODUTO, CABO, RASGO, QUEBRA E CHU
MBAMENTO. </t>
  </si>
  <si>
    <t>10.4</t>
  </si>
  <si>
    <t>10.5</t>
  </si>
  <si>
    <t>ELE-CAB-290</t>
  </si>
  <si>
    <t>CABO DE COBRE ISOLAMENTO ANTI-CHAMA, SEÇÃO 10 MM2, 0,6/1KV - FLEXÍVEL M</t>
  </si>
  <si>
    <t>97589</t>
  </si>
  <si>
    <t xml:space="preserve">LUMINÁRIA TIPO PLAFON EM PLÁSTICO, DE SOBREPOR, COM 1 LÂMPADA DE 15 W - FORNECIMENTO E INSTALAÇÃO. </t>
  </si>
  <si>
    <t>INSTALAÇÕES HIDRO-SANITÁRIAS</t>
  </si>
  <si>
    <t>11.1</t>
  </si>
  <si>
    <t>INSTALAÇÕES HIDRÁULICAS</t>
  </si>
  <si>
    <t>INST-AGU-005</t>
  </si>
  <si>
    <t>PONTO DE ÁGUA FRIA EMBUTIDO, INCLUINDO TUBO DE PVC RÍGIDO SOLDÁVEL E CONEXÕES</t>
  </si>
  <si>
    <t>PT</t>
  </si>
  <si>
    <t>INST-ESG-005</t>
  </si>
  <si>
    <t>PONTO DE ESGOTO, INCLUINDO TUBO DE PVC RÍGIDO SOLDÁVEL DE 40 MM E CONEXÕES (LAVATÓRIOS, MICTÓRIOS, RALOS SIFONADOS, ETC.)</t>
  </si>
  <si>
    <t>INST-ESG-015</t>
  </si>
  <si>
    <t>PONTO DE ESGOTO, INCLUINDO TUBO DE PVC RÍGIDO SOLDÁVEL DE 100 MM E CONEXÕES (VASO SANITÁRIO)</t>
  </si>
  <si>
    <t>ELE-CXS-095</t>
  </si>
  <si>
    <t>CAIXA DE PASSAGEM EM ALVENARIA E TAMPA DE CONCRETO, FUNDO DE BRITA, TIPO 1, 40 X 40 X 60 CM, INCLUSIVE ESCAVAÇÃO, REATERRO E BOTA-FORA</t>
  </si>
  <si>
    <t>HID-TUB-055</t>
  </si>
  <si>
    <t>TUBO PVC ESGOTO PB, INCLUSIVE CONEXÕES E SUPORTES, 100 MM</t>
  </si>
  <si>
    <t>11.2</t>
  </si>
  <si>
    <t>INSTALAÇÕES PLUVIAIS</t>
  </si>
  <si>
    <t>PLU-CON-005</t>
  </si>
  <si>
    <t>CONDUTOR DE AP DO TELHADO EM TUBO PVC ESGOTO, INCLUSIVE CONEXÕES E SUPORTES, 100 MM</t>
  </si>
  <si>
    <t>DRE-CAN-030</t>
  </si>
  <si>
    <t>CANALETA TIPO 4 - 30 X 20 CM, CONCRETO FCK = 15 MPA, COM TAMPA DE CONCRETO, PADRÃO DEOP-MG</t>
  </si>
  <si>
    <t>83624</t>
  </si>
  <si>
    <t>11.3</t>
  </si>
  <si>
    <t>APARELHOS, METAIS E ACESSÓRIOS</t>
  </si>
  <si>
    <t>ACE-ASS-015</t>
  </si>
  <si>
    <t>ASSENTO PARA VASO PNE (NBR 9050)</t>
  </si>
  <si>
    <t>ACE-BAR-015</t>
  </si>
  <si>
    <t>BARRA DE APOIO EM AÇO INOX PARA P.N.E. L = 90 CM (VASO SANITÁRIO)</t>
  </si>
  <si>
    <t>ACE-BAR-020</t>
  </si>
  <si>
    <t>ACE-PAP-020</t>
  </si>
  <si>
    <t>PORTA PAPEL TOALHA 2 OU 3 DOBRAS, PLÁSTICO MIX</t>
  </si>
  <si>
    <t>ACE-PAP-025</t>
  </si>
  <si>
    <t>PAPELEIRA PLASTICA TIPO DISPENSER PARA PAPEL HIGIENICO ROLAO</t>
  </si>
  <si>
    <t>ACE-SAB-025</t>
  </si>
  <si>
    <t>PORTA SABÃO LÍQUIDO, PLÁSTICO MIX, BRANCO</t>
  </si>
  <si>
    <t>LOU-VAS-015</t>
  </si>
  <si>
    <t>VASO SANITÁRIO LOUÇA BRANCA COM CAIXA ACOPLADA COM INSTALAÇÃO DE SÓCULO NA BASE DA BACIA DEVENDO ACOMPANHAR A PROJEÇÃO DA BASE NÃO ULTRAPASSANDO EM 0,05 M O SEU CONTORNO, TENDO A ALTURA MÁXIMA (BACIA + ASSENTO) H = 46 CM</t>
  </si>
  <si>
    <t>10.24.20</t>
  </si>
  <si>
    <t>TORNEIRA DE PRESSAO PRESMATIC BENEFIT OU EQUIVALENTE</t>
  </si>
  <si>
    <t xml:space="preserve">HID-REG-021 </t>
  </si>
  <si>
    <t xml:space="preserve">DEM-CON-040 </t>
  </si>
  <si>
    <t>DEMOLIÇÃO DE CONSTRUÇÃO EM ALVENARIAS</t>
  </si>
  <si>
    <t>EM-CON-025</t>
  </si>
  <si>
    <t>DEMOLIÇÃO DE CONCRETO SIMPLES - COM EQUIPAMENTO PNEUMÁTICO, INCLUSIVE AFASTAMENTO</t>
  </si>
  <si>
    <t xml:space="preserve">CARGA DE MATERIAL DE QUALQUER NATUREZA SOBRE CAMINHÃO - MANUAL
</t>
  </si>
  <si>
    <t>DEM-ALV-005</t>
  </si>
  <si>
    <t>DEMOLIÇÃO DE ALVENARIA DE TIJOLO E BLOCO SEM APROVEITAMENTO DO MATERIAL, INCLUSIVE AFASTAMENTO</t>
  </si>
  <si>
    <t xml:space="preserve">DEM-PIS-055 </t>
  </si>
  <si>
    <t>DEMOLIÇÃO DE PASSEIO OU LAJE DE CONCRETO COM EQUIPAMENTO, INCLUSIVE AFASTAMENTO</t>
  </si>
  <si>
    <t>ESCAVAÇÃO MANUAL DE TERRENO</t>
  </si>
  <si>
    <t xml:space="preserve">HID-HID-020 </t>
  </si>
  <si>
    <t xml:space="preserve">HIDRÔMETRO COM CAVALETE E REGISTRO D = 1/2" COPASA </t>
  </si>
  <si>
    <t xml:space="preserve">MES-CON-005 </t>
  </si>
  <si>
    <t>CONJUNTO DE MESA E BANCOS DE CONCRETO PARA JOGOS (02 BANCOS EM ARCO COM D INTERNO = 130 CM E H = 43 CM E MESA COM D = 80 CM, E = 8 CM E H = 75 CM)</t>
  </si>
  <si>
    <t>PISO VINILICO E DE BORRACHA RECICLADA COR PRETA (PLAYGROUND)</t>
  </si>
  <si>
    <t>15.25.26</t>
  </si>
  <si>
    <t>1.2</t>
  </si>
  <si>
    <t>1.6</t>
  </si>
  <si>
    <t>3.8</t>
  </si>
  <si>
    <t>4.1</t>
  </si>
  <si>
    <t>4.2</t>
  </si>
  <si>
    <t>4.5</t>
  </si>
  <si>
    <t>4.7</t>
  </si>
  <si>
    <t>CONTENÇÕES</t>
  </si>
  <si>
    <t xml:space="preserve">ED-49747 </t>
  </si>
  <si>
    <t xml:space="preserve">PERFURAÇÃO DE ESTACA BROCA A TRADO MANUAL D = 200 MM </t>
  </si>
  <si>
    <t>ARQUIBANCADAS</t>
  </si>
  <si>
    <t>ARGAMASSA, TRAÇO 1:4 (CIMENTO E AREIA), PREPARO MECÂNICO</t>
  </si>
  <si>
    <t>ED-50381</t>
  </si>
  <si>
    <t>ED-50367</t>
  </si>
  <si>
    <t>PINTURA COM VERNIZ ACRÍLICO EM ALVENARIA OU CONCRETO, DUAS (2) DEMÃOS, INCLUSIVE PREPARAÇÃO DA SUPERFÍCIE COM LIXAMENTO</t>
  </si>
  <si>
    <t>MATED-12765</t>
  </si>
  <si>
    <t>TABUA CORRIDA DE IPÊ 10 CM</t>
  </si>
  <si>
    <t>CARPINTEIRO COM ENCARGOS COMPLEMENTARES</t>
  </si>
  <si>
    <t>ED-50371</t>
  </si>
  <si>
    <t>ED-50530</t>
  </si>
  <si>
    <t>PINTURA COM VERNIZ POLIURETANO COM FILTRO SOLAR EM MADEIRA, DUAS (2) DEMÃOS, ACABAMENTO TIPO FOSCO</t>
  </si>
  <si>
    <t>COMPOSIÇÃO</t>
  </si>
  <si>
    <t>CPU001</t>
  </si>
  <si>
    <t>CPU002</t>
  </si>
  <si>
    <t>ED-50417</t>
  </si>
  <si>
    <t>ED-7576</t>
  </si>
  <si>
    <t>FORNECIMENTO E ASSENTAMENTO DE PORTA EM ALUMÍNIO, TIPO VENEZIANA, DE ABRIR, ACABAMENTO ANODIZADO NATURAL, INCLUSIVE FECHADURA E MARCO</t>
  </si>
  <si>
    <t>6.1</t>
  </si>
  <si>
    <t>6.3</t>
  </si>
  <si>
    <t xml:space="preserve">REVESTIMENTO DE TETOS EM CAMADA ÚNICA 1:3, CIMENTO E AREIA </t>
  </si>
  <si>
    <t>GRELHA DE FERRO FUNDIDO PARA CANALETA LARG = 20CM, FORNECIMENTO E ASSEMENTO NTAMENTO</t>
  </si>
  <si>
    <t>FORMA E DESFORMA DE TÁBUA E SARRAFO, REAPROVEITAMENTO (3X), EXCLUSIVE ESCORAMENTO (FORMA PARA DELIMITAÇÃO DE AREA TERMINAÇÃO DOS PASSEIOS, MUDANCA DE TIPOS DE PISO)</t>
  </si>
  <si>
    <t>ED-48353</t>
  </si>
  <si>
    <t xml:space="preserve">BANCO DE CONCRETO MOLDADO NO LOCAL, LARGURA 40cm </t>
  </si>
  <si>
    <t>ED-50525</t>
  </si>
  <si>
    <t xml:space="preserve">BANCO DE CONCRETO </t>
  </si>
  <si>
    <t>ED-48331</t>
  </si>
  <si>
    <t xml:space="preserve">PLACA DE CONCRETO ARMADO D = 5 CM, PRÉ MOLDADA </t>
  </si>
  <si>
    <t>ED-50829</t>
  </si>
  <si>
    <t xml:space="preserve">ALAMBRADO H = 6,00 M, TELA GALVANIZADA FIO 12, # 7,5 CM, TUBO FERRO 50 MM, PAREDE CHAPA 13, FIXADO EM FUNDAÇÃO DE CONCRETO FCK = 15 MPA, COM PROF. = 50 CM, INCLUSIVE UM PORTÃO (90 X 210 CM) E PINTURA. </t>
  </si>
  <si>
    <t>40.42.01</t>
  </si>
  <si>
    <t>13.38.27</t>
  </si>
  <si>
    <t>PLACA 1,20X1,30M C/MOLDURA TUBO D=50MM CHAPA 90CM (ACADEMIA LIVRE)</t>
  </si>
  <si>
    <t>CONTRAPISO DESEMPENADO, COM ARGAMASSA 1:3, SEM JUNTA E = 2,50 CM (VESTIÁRIO)</t>
  </si>
  <si>
    <t>PISO CERÂMICO PEI-5 ANTIDERRAPANTE (PREÇO MÉDIO), ASSENTADO COM ARGAMASSA PRÉ-FABRICADA, INCLUSIVE REJUNTAMENTO (VESTIÁRIO)</t>
  </si>
  <si>
    <t>ED-48343</t>
  </si>
  <si>
    <t>BANCADA EM GRANITO CINZA ANDORINHA E = 3 CM, APOIADA EM CONSOLE DE METALON 20 X 30 MM</t>
  </si>
  <si>
    <t>CUBA DE EMBUTIR OVAL (49 X 32,5CM), CELITE / EQUIVALENTE</t>
  </si>
  <si>
    <t>10.40.01</t>
  </si>
  <si>
    <t>10.24.17</t>
  </si>
  <si>
    <t>ED-48533</t>
  </si>
  <si>
    <t xml:space="preserve">REGISTRO DE GAVETA BRUTO D = 20 MM (3/4") - PADRÃO POPULAR </t>
  </si>
  <si>
    <t>TRAVE DE GOL PARA CAMPO DE FUTEBOL , INCLUSIVE REDE E PINTURA</t>
  </si>
  <si>
    <t>FORNECIMENTO DE PLAYGROUND  DEVERÁ CONTER NO MÍNIMO OS SEGUINTES ITENS: 05 TORRES COM COBERTURA, 02 PASSARELA FIXAS, PASSARELA CURVA POSITIVA, TUNEL, TOBOGÃ, TEIA DE ARANHA,  ESCORREGADOR  SIMPLES , RAMPA DE ESCALADA, BALANÇO DUPLO, ESCORREGADOR CURVO, ESCADA CURVA TUBULAR, ESCADA DE FERRO, CANO DE ESCALADA, ESCORREGADOR CARACOL E DESCIDA DE BOMBEIRO.</t>
  </si>
  <si>
    <t>DIVISÓRIA EM GRANITO CINZA ANDORINHA E = 3 CM, INCLUSIVE FERRAGENS EM LATÃO CROMADO</t>
  </si>
  <si>
    <t>TORNEIRA DE JARDIM 1128-MY D=3/4" FABRIMAR / EQUIVALENTE</t>
  </si>
  <si>
    <t xml:space="preserve">BARRA DE APOIO P.N.E. L = 40 CM (PORTA) </t>
  </si>
  <si>
    <t>PRAZO DE EXECUÇÃO: 4 MESES</t>
  </si>
  <si>
    <t>5.1.1</t>
  </si>
  <si>
    <t>5.1.2</t>
  </si>
  <si>
    <t>5.1.3</t>
  </si>
  <si>
    <t>5.2.1</t>
  </si>
  <si>
    <t>5.2.2</t>
  </si>
  <si>
    <t>5.2.3</t>
  </si>
  <si>
    <t>5.2.4</t>
  </si>
  <si>
    <t>5.2.5</t>
  </si>
  <si>
    <t>5.2.6</t>
  </si>
  <si>
    <t>5.2.7</t>
  </si>
  <si>
    <t>5.2.8</t>
  </si>
  <si>
    <t>5.2.9</t>
  </si>
  <si>
    <t>5.2.10</t>
  </si>
  <si>
    <t>5.2.11</t>
  </si>
  <si>
    <t>5.2.12</t>
  </si>
  <si>
    <t>5.3.1</t>
  </si>
  <si>
    <t>5.3.2</t>
  </si>
  <si>
    <t>5.3.3</t>
  </si>
  <si>
    <t>6.8</t>
  </si>
  <si>
    <t>6.9</t>
  </si>
  <si>
    <t>6.10</t>
  </si>
  <si>
    <t>6.11</t>
  </si>
  <si>
    <t>6.12</t>
  </si>
  <si>
    <t>6.13</t>
  </si>
  <si>
    <t>11.5</t>
  </si>
  <si>
    <t>12.1</t>
  </si>
  <si>
    <t>12.1.1</t>
  </si>
  <si>
    <t>12.1.2</t>
  </si>
  <si>
    <t>12.1.3</t>
  </si>
  <si>
    <t>12.1.4</t>
  </si>
  <si>
    <t>12.1.5</t>
  </si>
  <si>
    <t>12.1.6</t>
  </si>
  <si>
    <t>12.1.7</t>
  </si>
  <si>
    <t>12.1.8</t>
  </si>
  <si>
    <t>12.2</t>
  </si>
  <si>
    <t>12.2.1</t>
  </si>
  <si>
    <t>12.2.2</t>
  </si>
  <si>
    <t>12.2.3</t>
  </si>
  <si>
    <t>12.2.4</t>
  </si>
  <si>
    <t>12.3</t>
  </si>
  <si>
    <t>12.3.1</t>
  </si>
  <si>
    <t>12.3.2</t>
  </si>
  <si>
    <t>12.3.3</t>
  </si>
  <si>
    <t>12.3.4</t>
  </si>
  <si>
    <t>12.3.5</t>
  </si>
  <si>
    <t>12.3.6</t>
  </si>
  <si>
    <t>12.3.7</t>
  </si>
  <si>
    <t>12.3.8</t>
  </si>
  <si>
    <t>12.3.9</t>
  </si>
  <si>
    <t>12.3.10</t>
  </si>
  <si>
    <t>12.3.11</t>
  </si>
  <si>
    <t>12.3.12</t>
  </si>
  <si>
    <t>12.3.13</t>
  </si>
  <si>
    <t>13.3</t>
  </si>
  <si>
    <t>13.4</t>
  </si>
  <si>
    <t>13.5</t>
  </si>
  <si>
    <t>13.6</t>
  </si>
  <si>
    <t>13.7</t>
  </si>
  <si>
    <t>13.8</t>
  </si>
  <si>
    <t>13.9</t>
  </si>
  <si>
    <t>7</t>
  </si>
  <si>
    <t>8</t>
  </si>
  <si>
    <t>9</t>
  </si>
  <si>
    <t>10</t>
  </si>
  <si>
    <t>11</t>
  </si>
  <si>
    <t>12</t>
  </si>
  <si>
    <t>13</t>
  </si>
  <si>
    <t>ESTRUTURAS E ALVENARIAS</t>
  </si>
  <si>
    <t>VESTIARIOS</t>
  </si>
  <si>
    <t>ED-48388</t>
  </si>
  <si>
    <t>CINTA DE AMARRAÇÃO DE ALVENARIA COM BLOCO DE CONCRETO ESTRUTURAL, CANALETA TIPO "U", ESP. 14CM, (FBK 4,5MPA), PARA REVESTIMENTO, INCLUSIVE ARGAMASSA PARA ASSENTAMENTO, EXCLUSIVE GRAUTE E ARMAÇÃO</t>
  </si>
  <si>
    <t xml:space="preserve">ED-48232  </t>
  </si>
  <si>
    <t>ALVENARIA DE VEDAÇÃO COM TIJOLO CERÂMICO FURADO, ESP. 14CM, PARA REVESTIMENTO, INCLUSIVE ARGAMASSA PARA ASSENTAMENTO</t>
  </si>
  <si>
    <t>PISO DE CONCRETO PRÉ-MOLDADO INTERTRAVADO E = 6 CM - FCK = 35 MPA, INCLUINDO FORNECIMENTO E TRANSPORTE DE TODOS OS MATERIAIS, COLCHÃO DE ASSENTAMENTO E = 6 CM</t>
  </si>
  <si>
    <t>5.1.4</t>
  </si>
  <si>
    <t>5.1.5</t>
  </si>
  <si>
    <t>HID-RAL-011</t>
  </si>
  <si>
    <t>12.1.9</t>
  </si>
  <si>
    <t>RALO SIFONADO PVC CILINDRÍCO 100 X 70 X 40 MM COM GRELHA REDONDA</t>
  </si>
  <si>
    <t>BANCO DE CONCRETO COM ACABAMENTO EM MADEIRA - CONFORME DETALHAMENTO PROJETO</t>
  </si>
  <si>
    <t>BACIA SANITÁRIA (VASO) DE LOUÇA COM CAIXA ACOPLADA, COR BRANCA, INCLUSIVE ACESSÓRIOS DE FIXAÇÃO/VEDAÇÃO, ENGATE FLEXÍVEL METÁLICO, FORNECIMENTO, INSTALAÇÃO E REJUNTAMENTO</t>
  </si>
  <si>
    <t>FUN-TRA-020</t>
  </si>
  <si>
    <t>PERFURAÇÃO DE ESTACA BROCA A TRADO MANUAL D = 300 M</t>
  </si>
  <si>
    <t>FUN-CON-045</t>
  </si>
  <si>
    <t>FORNECIMENTO DE CONCRETO ESTRUTURAL, PREPARADO EM OBRA COM BETONEIRA, COM FCK 20 MPA, INCLUSIVE LANÇAMENTO, ADENSAMENTO E ACABAMENTO (FUNDAÇÃO)</t>
  </si>
  <si>
    <t>PERGOLADO EM EUCALIPTO TRATADO cj (7X13)=91 M²</t>
  </si>
  <si>
    <t>11.14.42</t>
  </si>
  <si>
    <t>CPU003</t>
  </si>
  <si>
    <t>TORNEIRA DE JARDIM 1128-MY D=3/4" FABRIMAR/EQUIVALENTE</t>
  </si>
  <si>
    <t>ALVENARIA E CONCRETO 40X40X60CM COM TAMPA DE FERRO FUNDIDO COM FUNDO DE BRITA INCLUSIVE ESCAVAÇÃO (COMPOSIÇÃO SUDECAP)</t>
  </si>
  <si>
    <t>CADEADO SIMPLES, EM LATAO MACICO CROMADO, LARGURA DE 35 MM, HASTE DE ACO TEMPERADO, CEMENTADO (NAO LONGA), INCLUI 2 CHAVES</t>
  </si>
  <si>
    <t xml:space="preserve">SERRALHEIRO </t>
  </si>
  <si>
    <t>ELETRODO REVESTIDO AWS - E6013, DIAMETRO IGUAL A 2,50 MM KG CR 24,96</t>
  </si>
  <si>
    <t>ED-50221</t>
  </si>
  <si>
    <t xml:space="preserve">PORTA CADEADO, 3 1/2", EM ACO ZINCADO, PRETO, PARA PORTAO E JANELA </t>
  </si>
  <si>
    <t>21.05.01</t>
  </si>
  <si>
    <t xml:space="preserve">PASSEIO DE CONCRETO 15 MPA E=6CM JUNTA SECA 3M MANUAL- ACABAMENTO RÚSTICO - RAMPAS </t>
  </si>
  <si>
    <t>PASSEIO DE CONCRETO 15 MPA E=6CM JUNTA SECA 3M MANUAL- ACABAMENTO RÚSTICO - PASSEIO LATERAL DA PRAÇA E CAMPO</t>
  </si>
  <si>
    <t>LAJE DE TRANSIÇÃO E = 6 CM, SEM JUNTA, FCK = 10 MPA (MANUAL) (VESTIÁRIO) E BRINQUEDO</t>
  </si>
  <si>
    <t xml:space="preserve">FORNECIMENTO E LANÇAMENTO DE BRITA EM DRENO E PÁTIO </t>
  </si>
  <si>
    <t>PONTO DE TORNEIRAS PARA IRRIGAÇÃO EM CAIXA EMBUTIDA NO PISO</t>
  </si>
  <si>
    <t>11.4</t>
  </si>
  <si>
    <t>12.3.14</t>
  </si>
  <si>
    <t>13.1</t>
  </si>
  <si>
    <t>13.2</t>
  </si>
  <si>
    <t>GRADE DE FECHAMENTO INCLUSIVE PORTÃO EM GRADIL NYLOFOR H=1.03 M INCLUSIVE POSTE OU EQUIVALENTE</t>
  </si>
  <si>
    <t xml:space="preserve">MADEIRA ROLICA TRATADA, EUCALIPTO OU EQUIVALENTE DA REGIAO,  D = 16 A 19CM (PILAR EM EUCALIPTO TRATADO) - 14 PEÇAS COM 3,5 METROS </t>
  </si>
  <si>
    <t xml:space="preserve">MADEIRA ROLICA TRATADA, EUCALIPTO OU EQUIVALENTE DA REGIAO, D = 12 A 15CM (VIGA EM EUCALIPTO TRATADO) - 6 PEÇAS COM 8 METRO </t>
  </si>
  <si>
    <t xml:space="preserve">MADEIRA ROLICA TRATADA, EUCALIPTO OU EQUIVALENTE DA REGIAO,  D = 4 A 7 CM (TRAVESSA EM EUCALIPTO TRATADO) - 5 PEÇAS COM 15,90METROS </t>
  </si>
  <si>
    <t>PORTA DE SANITÁRIO COMPLETA, COM BATENTES DE FERRO, ESTRUTURA EM METALON 20 X 30, FOLHA EM CHAPA GALVANIZADA Nº. 18, TRANQUETA E DOBRADIÇAS - 60 X 180 CM</t>
  </si>
  <si>
    <t>ED-50978</t>
  </si>
  <si>
    <t>PORTA DE SANITÁRIO COMPLETA, COM BATENTES DE FERRO, ESTRUTURA EM METALON 20 X 30, FOLHA EM CHAPA GALVANIZADA Nº. 18, TRANQUETA E DOBRADIÇAS - 80 X 180 CM</t>
  </si>
  <si>
    <t>LOU-MIC-011</t>
  </si>
  <si>
    <t xml:space="preserve"> MICTÓRIO SIFONADO DE LOUÇA BRANCA, INCLUSIVE ENGATE FLEXÍVEL, EXCLUSIVE VÁLVULA DE DESCARGA</t>
  </si>
  <si>
    <t xml:space="preserve">MET-VAL-030 </t>
  </si>
  <si>
    <t>VÁLVULA PARA MICTÓRIO COM FECHAMENTO AUTOMÁTICO D = 1/2"</t>
  </si>
  <si>
    <t>PISO EM CONCRETO, USINADO CONVENCIONAL, FCK 15MPA, COM TELA SOLDADA NERVURADA TIPO Q-61, ACABAMENTO POLIDO EM NÍVEL ZERO, ESP. 5CM, INCLUSIVE FORNECIMENTO, LANÇAMENTO, ADENSAMENTO.</t>
  </si>
  <si>
    <t>ED-9319</t>
  </si>
  <si>
    <t>CADEIRA  LATERAL DO CAMPO FUTEBOL  (CADEIRA PLASTICA SOBRE LONGARINA DE AÇO DE 3 LUGARES )</t>
  </si>
  <si>
    <t>DATA: 14/11/2019</t>
  </si>
  <si>
    <t xml:space="preserve">OBRA: IMPLANTAÇÃO DE ESPAÇO PUBLICO COM PRAÇA E ÁREA DE LAZER NO BAIRRO VILA MARIA </t>
  </si>
  <si>
    <t>Prazo total: 04 meses</t>
  </si>
  <si>
    <t>CALCULO DO BDI - CONSTRUÇÃO DE PRAÇAS URBANAS, RODOVIAS, FERROVIAS E RECAPEAMENTO E PAVIMENTAÇÃO DE VIAS URBANAS</t>
  </si>
  <si>
    <t xml:space="preserve">ISS </t>
  </si>
  <si>
    <t>Nos percentuais referentes a tributos deverá ser considerado para efeito de calculo o ISS do município ou correspondente na sua inserção no Simples Nacional;</t>
  </si>
  <si>
    <t>12.3.15</t>
  </si>
  <si>
    <t>12.3.16</t>
  </si>
  <si>
    <t>MÊS DE REFERÊNCIA: SINAPI SET/19, SETOP AGO/19, SUDECAP AGO/19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</si>
</sst>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quot;R$&quot;\ * #,##0.00_-;\-&quot;R$&quot;\ * #,##0.00_-;_-&quot;R$&quot;\ * &quot;-&quot;??_-;_-@_-"/>
    <numFmt numFmtId="43" formatCode="_-* #,##0.00_-;\-* #,##0.00_-;_-* &quot;-&quot;??_-;_-@_-"/>
    <numFmt numFmtId="164" formatCode="#."/>
    <numFmt numFmtId="165" formatCode="_(&quot;R$ &quot;* #,##0.00_);_(&quot;R$ &quot;* \(#,##0.00\);_(&quot;R$ &quot;* \-??_);_(@_)"/>
    <numFmt numFmtId="166" formatCode="_(&quot;R$&quot;* #,##0.00_);_(&quot;R$&quot;* \(#,##0.00\);_(&quot;R$&quot;* \-??_);_(@_)"/>
    <numFmt numFmtId="167" formatCode="_-&quot;R$ &quot;* #,##0.00_-;&quot;-R$ &quot;* #,##0.00_-;_-&quot;R$ &quot;* \-??_-;_-@_-"/>
    <numFmt numFmtId="168" formatCode="_(* #,##0.00_);_(* \(#,##0.00\);_(* \-??_);_(@_)"/>
    <numFmt numFmtId="170" formatCode="_(* #,##0.00_);_(* \(#,##0.00\);_(* &quot;-&quot;??_);_(@_)"/>
    <numFmt numFmtId="172" formatCode="0.0000"/>
  </numFmts>
  <fonts count="50">
    <font>
      <sz val="10"/>
      <name val="Arial"/>
    </font>
    <font>
      <sz val="11"/>
      <color theme="1"/>
      <name val="Calibri"/>
      <family val="2"/>
      <scheme val="minor"/>
    </font>
    <font>
      <sz val="11"/>
      <color indexed="8"/>
      <name val="Calibri"/>
      <family val="2"/>
    </font>
    <font>
      <sz val="11"/>
      <color indexed="9"/>
      <name val="Calibri"/>
      <family val="2"/>
    </font>
    <font>
      <sz val="11"/>
      <color indexed="20"/>
      <name val="Calibri"/>
      <family val="2"/>
    </font>
    <font>
      <sz val="11"/>
      <color indexed="17"/>
      <name val="Calibri"/>
      <family val="2"/>
    </font>
    <font>
      <b/>
      <sz val="11"/>
      <color indexed="52"/>
      <name val="Calibri"/>
      <family val="2"/>
    </font>
    <font>
      <sz val="9"/>
      <color indexed="10"/>
      <name val="Geneva"/>
      <family val="2"/>
    </font>
    <font>
      <b/>
      <sz val="11"/>
      <color indexed="9"/>
      <name val="Calibri"/>
      <family val="2"/>
    </font>
    <font>
      <sz val="11"/>
      <color indexed="52"/>
      <name val="Calibri"/>
      <family val="2"/>
    </font>
    <font>
      <sz val="1"/>
      <color indexed="16"/>
      <name val="Courier New"/>
      <family val="3"/>
    </font>
    <font>
      <sz val="11"/>
      <color indexed="62"/>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0"/>
      <name val="Arial"/>
      <family val="2"/>
    </font>
    <font>
      <sz val="11"/>
      <color indexed="60"/>
      <name val="Calibri"/>
      <family val="2"/>
    </font>
    <font>
      <sz val="11"/>
      <color indexed="8"/>
      <name val="Arial"/>
      <family val="2"/>
    </font>
    <font>
      <b/>
      <sz val="11"/>
      <color indexed="63"/>
      <name val="Calibri"/>
      <family val="2"/>
    </font>
    <font>
      <sz val="1"/>
      <color indexed="18"/>
      <name val="Courier New"/>
      <family val="3"/>
    </font>
    <font>
      <sz val="11"/>
      <color indexed="10"/>
      <name val="Calibri"/>
      <family val="2"/>
    </font>
    <font>
      <b/>
      <sz val="18"/>
      <color indexed="56"/>
      <name val="Cambria"/>
      <family val="2"/>
    </font>
    <font>
      <b/>
      <sz val="1"/>
      <color indexed="16"/>
      <name val="Courier New"/>
      <family val="3"/>
    </font>
    <font>
      <b/>
      <sz val="11"/>
      <color indexed="8"/>
      <name val="Calibri"/>
      <family val="2"/>
    </font>
    <font>
      <sz val="10"/>
      <color indexed="8"/>
      <name val="Arial"/>
      <family val="2"/>
    </font>
    <font>
      <b/>
      <sz val="14"/>
      <color indexed="9"/>
      <name val="Arial"/>
      <family val="2"/>
    </font>
    <font>
      <b/>
      <sz val="10"/>
      <color indexed="8"/>
      <name val="Arial"/>
      <family val="2"/>
    </font>
    <font>
      <sz val="11"/>
      <name val="Calibri"/>
      <family val="2"/>
    </font>
    <font>
      <b/>
      <sz val="11"/>
      <name val="Calibri"/>
      <family val="2"/>
    </font>
    <font>
      <sz val="8"/>
      <color indexed="8"/>
      <name val="Arial"/>
      <family val="2"/>
    </font>
    <font>
      <b/>
      <sz val="18"/>
      <color indexed="9"/>
      <name val="Arial"/>
      <family val="2"/>
    </font>
    <font>
      <b/>
      <sz val="10"/>
      <name val="Arial"/>
      <family val="2"/>
    </font>
    <font>
      <sz val="9"/>
      <color indexed="8"/>
      <name val="Arial"/>
      <family val="2"/>
    </font>
    <font>
      <b/>
      <sz val="9"/>
      <name val="Arial"/>
      <family val="2"/>
    </font>
    <font>
      <sz val="9"/>
      <name val="Arial"/>
      <family val="2"/>
    </font>
    <font>
      <b/>
      <sz val="9"/>
      <color indexed="8"/>
      <name val="Arial"/>
      <family val="2"/>
    </font>
    <font>
      <b/>
      <sz val="8"/>
      <color indexed="8"/>
      <name val="Courier New"/>
      <family val="3"/>
    </font>
    <font>
      <sz val="8"/>
      <color indexed="8"/>
      <name val="Courier New"/>
      <family val="3"/>
    </font>
    <font>
      <b/>
      <sz val="14"/>
      <name val="Arial"/>
      <family val="2"/>
    </font>
    <font>
      <b/>
      <sz val="9"/>
      <color indexed="9"/>
      <name val="Arial"/>
      <family val="2"/>
    </font>
    <font>
      <sz val="10"/>
      <color indexed="9"/>
      <name val="Arial"/>
      <family val="2"/>
    </font>
    <font>
      <sz val="10"/>
      <name val="Arial"/>
      <family val="2"/>
    </font>
    <font>
      <sz val="11"/>
      <color rgb="FF000000"/>
      <name val="Calibri"/>
      <family val="2"/>
    </font>
    <font>
      <sz val="12"/>
      <color rgb="FF000000"/>
      <name val="Calibri"/>
      <family val="2"/>
    </font>
    <font>
      <sz val="10"/>
      <name val="Calibri"/>
      <family val="2"/>
      <scheme val="minor"/>
    </font>
    <font>
      <b/>
      <sz val="11"/>
      <color theme="0"/>
      <name val="Calibri"/>
      <family val="2"/>
      <scheme val="minor"/>
    </font>
    <font>
      <sz val="1"/>
      <color indexed="16"/>
      <name val="Courier"/>
      <family val="3"/>
    </font>
    <font>
      <sz val="1"/>
      <color indexed="18"/>
      <name val="Courier"/>
      <family val="3"/>
    </font>
    <font>
      <b/>
      <sz val="1"/>
      <color indexed="16"/>
      <name val="Courier"/>
      <family val="3"/>
    </font>
  </fonts>
  <fills count="43">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34"/>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0"/>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12"/>
        <bgColor indexed="39"/>
      </patternFill>
    </fill>
    <fill>
      <patternFill patternType="solid">
        <fgColor indexed="13"/>
        <bgColor indexed="51"/>
      </patternFill>
    </fill>
    <fill>
      <patternFill patternType="solid">
        <fgColor indexed="40"/>
        <bgColor indexed="49"/>
      </patternFill>
    </fill>
    <fill>
      <patternFill patternType="solid">
        <fgColor indexed="9"/>
        <bgColor indexed="26"/>
      </patternFill>
    </fill>
    <fill>
      <patternFill patternType="solid">
        <fgColor indexed="40"/>
        <bgColor indexed="64"/>
      </patternFill>
    </fill>
    <fill>
      <patternFill patternType="solid">
        <fgColor indexed="41"/>
        <bgColor indexed="64"/>
      </patternFill>
    </fill>
    <fill>
      <patternFill patternType="solid">
        <fgColor indexed="22"/>
        <bgColor indexed="64"/>
      </patternFill>
    </fill>
    <fill>
      <patternFill patternType="solid">
        <fgColor indexed="45"/>
      </patternFill>
    </fill>
    <fill>
      <patternFill patternType="solid">
        <fgColor indexed="22"/>
      </patternFill>
    </fill>
    <fill>
      <patternFill patternType="solid">
        <fgColor indexed="55"/>
      </patternFill>
    </fill>
    <fill>
      <patternFill patternType="solid">
        <fgColor indexed="47"/>
      </patternFill>
    </fill>
    <fill>
      <patternFill patternType="solid">
        <fgColor indexed="42"/>
      </patternFill>
    </fill>
    <fill>
      <patternFill patternType="solid">
        <fgColor indexed="43"/>
      </patternFill>
    </fill>
    <fill>
      <patternFill patternType="solid">
        <fgColor indexed="26"/>
      </patternFill>
    </fill>
    <fill>
      <patternFill patternType="solid">
        <fgColor indexed="12"/>
        <bgColor indexed="64"/>
      </patternFill>
    </fill>
    <fill>
      <patternFill patternType="solid">
        <fgColor indexed="9"/>
        <bgColor indexed="64"/>
      </patternFill>
    </fill>
    <fill>
      <patternFill patternType="solid">
        <fgColor indexed="44"/>
        <bgColor indexed="64"/>
      </patternFill>
    </fill>
    <fill>
      <patternFill patternType="solid">
        <fgColor indexed="42"/>
        <bgColor indexed="64"/>
      </patternFill>
    </fill>
    <fill>
      <patternFill patternType="solid">
        <fgColor indexed="43"/>
        <bgColor indexed="64"/>
      </patternFill>
    </fill>
  </fills>
  <borders count="12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bottom style="medium">
        <color indexed="8"/>
      </bottom>
      <diagonal/>
    </border>
    <border>
      <left style="thin">
        <color indexed="8"/>
      </left>
      <right/>
      <top/>
      <bottom style="medium">
        <color indexed="8"/>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thin">
        <color indexed="8"/>
      </left>
      <right style="thin">
        <color indexed="8"/>
      </right>
      <top style="thin">
        <color indexed="8"/>
      </top>
      <bottom style="thin">
        <color indexed="8"/>
      </bottom>
      <diagonal/>
    </border>
    <border>
      <left style="medium">
        <color indexed="8"/>
      </left>
      <right style="medium">
        <color indexed="8"/>
      </right>
      <top style="medium">
        <color indexed="8"/>
      </top>
      <bottom style="medium">
        <color indexed="8"/>
      </bottom>
      <diagonal/>
    </border>
    <border>
      <left style="medium">
        <color indexed="8"/>
      </left>
      <right/>
      <top/>
      <bottom/>
      <diagonal/>
    </border>
    <border>
      <left/>
      <right style="medium">
        <color indexed="8"/>
      </right>
      <top/>
      <bottom/>
      <diagonal/>
    </border>
    <border>
      <left style="medium">
        <color indexed="8"/>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thin">
        <color auto="1"/>
      </left>
      <right/>
      <top/>
      <bottom/>
      <diagonal/>
    </border>
    <border>
      <left style="thin">
        <color indexed="8"/>
      </left>
      <right style="thin">
        <color indexed="8"/>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8"/>
      </bottom>
      <diagonal/>
    </border>
    <border>
      <left style="thin">
        <color indexed="64"/>
      </left>
      <right style="medium">
        <color indexed="8"/>
      </right>
      <top style="thin">
        <color indexed="8"/>
      </top>
      <bottom style="thin">
        <color indexed="64"/>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8"/>
      </left>
      <right style="medium">
        <color indexed="8"/>
      </right>
      <top style="thin">
        <color indexed="8"/>
      </top>
      <bottom style="thin">
        <color indexed="8"/>
      </bottom>
      <diagonal/>
    </border>
    <border>
      <left style="thin">
        <color indexed="8"/>
      </left>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top style="thin">
        <color indexed="8"/>
      </top>
      <bottom/>
      <diagonal/>
    </border>
    <border>
      <left/>
      <right style="medium">
        <color indexed="8"/>
      </right>
      <top style="thin">
        <color indexed="8"/>
      </top>
      <bottom/>
      <diagonal/>
    </border>
    <border>
      <left style="thin">
        <color indexed="64"/>
      </left>
      <right style="medium">
        <color indexed="8"/>
      </right>
      <top style="thin">
        <color indexed="64"/>
      </top>
      <bottom style="thin">
        <color indexed="64"/>
      </bottom>
      <diagonal/>
    </border>
    <border>
      <left style="medium">
        <color indexed="8"/>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medium">
        <color indexed="8"/>
      </right>
      <top/>
      <bottom style="thin">
        <color indexed="8"/>
      </bottom>
      <diagonal/>
    </border>
    <border>
      <left style="thin">
        <color indexed="8"/>
      </left>
      <right style="thin">
        <color indexed="8"/>
      </right>
      <top style="thin">
        <color indexed="64"/>
      </top>
      <bottom style="thin">
        <color indexed="8"/>
      </bottom>
      <diagonal/>
    </border>
    <border>
      <left style="thin">
        <color indexed="8"/>
      </left>
      <right style="medium">
        <color indexed="8"/>
      </right>
      <top style="thin">
        <color indexed="64"/>
      </top>
      <bottom style="thin">
        <color indexed="8"/>
      </bottom>
      <diagonal/>
    </border>
    <border>
      <left style="medium">
        <color indexed="8"/>
      </left>
      <right style="thin">
        <color indexed="64"/>
      </right>
      <top/>
      <bottom style="thin">
        <color indexed="64"/>
      </bottom>
      <diagonal/>
    </border>
    <border>
      <left style="thin">
        <color indexed="64"/>
      </left>
      <right style="medium">
        <color indexed="8"/>
      </right>
      <top style="thin">
        <color indexed="64"/>
      </top>
      <bottom style="thin">
        <color indexed="64"/>
      </bottom>
      <diagonal/>
    </border>
    <border>
      <left style="medium">
        <color indexed="8"/>
      </left>
      <right style="thin">
        <color indexed="64"/>
      </right>
      <top style="thin">
        <color indexed="64"/>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thin">
        <color indexed="8"/>
      </left>
      <right style="thin">
        <color indexed="8"/>
      </right>
      <top style="thin">
        <color indexed="8"/>
      </top>
      <bottom style="medium">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8"/>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78">
    <xf numFmtId="0" fontId="0" fillId="0" borderId="0"/>
    <xf numFmtId="168" fontId="42" fillId="0" borderId="0" applyFill="0" applyBorder="0" applyAlignment="0" applyProtection="0"/>
    <xf numFmtId="9" fontId="42" fillId="0" borderId="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6" fillId="20" borderId="1" applyNumberFormat="0" applyAlignment="0" applyProtection="0"/>
    <xf numFmtId="0" fontId="7" fillId="0" borderId="0"/>
    <xf numFmtId="0" fontId="7" fillId="0" borderId="0"/>
    <xf numFmtId="0" fontId="7" fillId="0" borderId="0"/>
    <xf numFmtId="0" fontId="8" fillId="21" borderId="2" applyNumberFormat="0" applyAlignment="0" applyProtection="0"/>
    <xf numFmtId="0" fontId="6" fillId="20" borderId="1" applyNumberFormat="0" applyAlignment="0" applyProtection="0"/>
    <xf numFmtId="0" fontId="6" fillId="20" borderId="1" applyNumberFormat="0" applyAlignment="0" applyProtection="0"/>
    <xf numFmtId="0" fontId="6" fillId="20" borderId="1" applyNumberFormat="0" applyAlignment="0" applyProtection="0"/>
    <xf numFmtId="0" fontId="6" fillId="20" borderId="1"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9" fillId="0" borderId="3" applyNumberFormat="0" applyFill="0" applyAlignment="0" applyProtection="0"/>
    <xf numFmtId="0" fontId="9" fillId="0" borderId="3" applyNumberFormat="0" applyFill="0" applyAlignment="0" applyProtection="0"/>
    <xf numFmtId="0" fontId="9" fillId="0" borderId="3" applyNumberFormat="0" applyFill="0" applyAlignment="0" applyProtection="0"/>
    <xf numFmtId="0" fontId="9" fillId="0" borderId="3" applyNumberFormat="0" applyFill="0" applyAlignment="0" applyProtection="0"/>
    <xf numFmtId="164" fontId="10" fillId="0" borderId="0">
      <protection locked="0"/>
    </xf>
    <xf numFmtId="0" fontId="11" fillId="7" borderId="1" applyNumberFormat="0" applyAlignment="0" applyProtection="0"/>
    <xf numFmtId="0" fontId="11" fillId="7" borderId="1" applyNumberFormat="0" applyAlignment="0" applyProtection="0"/>
    <xf numFmtId="0" fontId="11" fillId="7" borderId="1" applyNumberFormat="0" applyAlignment="0" applyProtection="0"/>
    <xf numFmtId="0" fontId="11" fillId="7" borderId="1" applyNumberFormat="0" applyAlignment="0" applyProtection="0"/>
    <xf numFmtId="0" fontId="12" fillId="0" borderId="0" applyNumberFormat="0" applyFill="0" applyBorder="0" applyAlignment="0" applyProtection="0"/>
    <xf numFmtId="164" fontId="10" fillId="0" borderId="0">
      <protection locked="0"/>
    </xf>
    <xf numFmtId="0" fontId="5" fillId="4"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11" fillId="7" borderId="1" applyNumberFormat="0" applyAlignment="0" applyProtection="0"/>
    <xf numFmtId="0" fontId="9" fillId="0" borderId="3" applyNumberFormat="0" applyFill="0" applyAlignment="0" applyProtection="0"/>
    <xf numFmtId="165" fontId="42" fillId="0" borderId="0" applyFill="0" applyBorder="0" applyAlignment="0" applyProtection="0"/>
    <xf numFmtId="166" fontId="42" fillId="0" borderId="0" applyFill="0" applyBorder="0" applyAlignment="0" applyProtection="0"/>
    <xf numFmtId="167" fontId="16" fillId="0" borderId="0" applyFill="0" applyBorder="0" applyAlignment="0" applyProtection="0"/>
    <xf numFmtId="166" fontId="42" fillId="0" borderId="0" applyFill="0" applyBorder="0" applyAlignment="0" applyProtection="0"/>
    <xf numFmtId="165" fontId="42" fillId="0" borderId="0" applyFill="0" applyBorder="0" applyAlignment="0" applyProtection="0"/>
    <xf numFmtId="166" fontId="42" fillId="0" borderId="0" applyFill="0" applyBorder="0" applyAlignment="0" applyProtection="0"/>
    <xf numFmtId="165" fontId="42" fillId="0" borderId="0" applyFill="0" applyBorder="0" applyAlignment="0" applyProtection="0"/>
    <xf numFmtId="165" fontId="42" fillId="0" borderId="0" applyFill="0" applyBorder="0" applyAlignment="0" applyProtection="0"/>
    <xf numFmtId="166" fontId="42" fillId="0" borderId="0" applyFill="0" applyBorder="0" applyAlignment="0" applyProtection="0"/>
    <xf numFmtId="166" fontId="42" fillId="0" borderId="0" applyFill="0" applyBorder="0" applyAlignment="0" applyProtection="0"/>
    <xf numFmtId="165" fontId="42" fillId="0" borderId="0" applyFill="0" applyBorder="0" applyAlignment="0" applyProtection="0"/>
    <xf numFmtId="165" fontId="42" fillId="0" borderId="0" applyFill="0" applyBorder="0" applyAlignment="0" applyProtection="0"/>
    <xf numFmtId="165" fontId="42" fillId="0" borderId="0" applyFill="0" applyBorder="0" applyAlignment="0" applyProtection="0"/>
    <xf numFmtId="165" fontId="42" fillId="0" borderId="0" applyFill="0" applyBorder="0" applyAlignment="0" applyProtection="0"/>
    <xf numFmtId="167" fontId="42" fillId="0" borderId="0" applyFill="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 fillId="0" borderId="0"/>
    <xf numFmtId="0" fontId="2" fillId="0" borderId="0"/>
    <xf numFmtId="0" fontId="16" fillId="0" borderId="0"/>
    <xf numFmtId="0" fontId="1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 fillId="0" borderId="0"/>
    <xf numFmtId="0" fontId="2" fillId="0" borderId="0"/>
    <xf numFmtId="0" fontId="2" fillId="0" borderId="0"/>
    <xf numFmtId="0" fontId="16" fillId="0" borderId="0"/>
    <xf numFmtId="0" fontId="42" fillId="23" borderId="7" applyNumberFormat="0" applyAlignment="0" applyProtection="0"/>
    <xf numFmtId="0" fontId="42" fillId="23" borderId="7" applyNumberFormat="0" applyAlignment="0" applyProtection="0"/>
    <xf numFmtId="0" fontId="42" fillId="23" borderId="7" applyNumberFormat="0" applyAlignment="0" applyProtection="0"/>
    <xf numFmtId="0" fontId="42" fillId="23" borderId="7" applyNumberFormat="0" applyAlignment="0" applyProtection="0"/>
    <xf numFmtId="0" fontId="42" fillId="23" borderId="7" applyNumberFormat="0" applyAlignment="0" applyProtection="0"/>
    <xf numFmtId="0" fontId="19" fillId="20" borderId="8" applyNumberFormat="0" applyAlignment="0" applyProtection="0"/>
    <xf numFmtId="164" fontId="10" fillId="0" borderId="0">
      <protection locked="0"/>
    </xf>
    <xf numFmtId="164" fontId="10" fillId="0" borderId="0">
      <protection locked="0"/>
    </xf>
    <xf numFmtId="9" fontId="42" fillId="0" borderId="0" applyFill="0" applyBorder="0" applyAlignment="0" applyProtection="0"/>
    <xf numFmtId="9" fontId="42" fillId="0" borderId="0" applyFill="0" applyBorder="0" applyAlignment="0" applyProtection="0"/>
    <xf numFmtId="9" fontId="42" fillId="0" borderId="0" applyFill="0" applyBorder="0" applyAlignment="0" applyProtection="0"/>
    <xf numFmtId="9" fontId="42" fillId="0" borderId="0" applyFill="0" applyBorder="0" applyAlignment="0" applyProtection="0"/>
    <xf numFmtId="9" fontId="42" fillId="0" borderId="0" applyFill="0" applyBorder="0" applyAlignment="0" applyProtection="0"/>
    <xf numFmtId="9" fontId="42" fillId="0" borderId="0" applyFill="0" applyBorder="0" applyAlignment="0" applyProtection="0"/>
    <xf numFmtId="9" fontId="42" fillId="0" borderId="0" applyFill="0" applyBorder="0" applyAlignment="0" applyProtection="0"/>
    <xf numFmtId="9" fontId="42" fillId="0" borderId="0" applyFill="0" applyBorder="0" applyAlignment="0" applyProtection="0"/>
    <xf numFmtId="9" fontId="42" fillId="0" borderId="0" applyFill="0" applyBorder="0" applyAlignment="0" applyProtection="0"/>
    <xf numFmtId="0" fontId="19" fillId="20" borderId="8" applyNumberFormat="0" applyAlignment="0" applyProtection="0"/>
    <xf numFmtId="0" fontId="19" fillId="20" borderId="8" applyNumberFormat="0" applyAlignment="0" applyProtection="0"/>
    <xf numFmtId="0" fontId="19" fillId="20" borderId="8" applyNumberFormat="0" applyAlignment="0" applyProtection="0"/>
    <xf numFmtId="0" fontId="19" fillId="20" borderId="8" applyNumberFormat="0" applyAlignment="0" applyProtection="0"/>
    <xf numFmtId="164" fontId="20" fillId="0" borderId="0">
      <protection locked="0"/>
    </xf>
    <xf numFmtId="168" fontId="42" fillId="0" borderId="0" applyFill="0" applyBorder="0" applyAlignment="0" applyProtection="0"/>
    <xf numFmtId="168" fontId="42" fillId="0" borderId="0" applyFill="0" applyBorder="0" applyAlignment="0" applyProtection="0"/>
    <xf numFmtId="168" fontId="42" fillId="0" borderId="0" applyFill="0" applyBorder="0" applyAlignment="0" applyProtection="0"/>
    <xf numFmtId="168" fontId="42" fillId="0" borderId="0" applyFill="0" applyBorder="0" applyAlignment="0" applyProtection="0"/>
    <xf numFmtId="168" fontId="16" fillId="0" borderId="0" applyFill="0" applyBorder="0" applyAlignment="0" applyProtection="0"/>
    <xf numFmtId="168" fontId="42" fillId="0" borderId="0" applyFill="0" applyBorder="0" applyAlignment="0" applyProtection="0"/>
    <xf numFmtId="168" fontId="42" fillId="0" borderId="0" applyFill="0" applyBorder="0" applyAlignment="0" applyProtection="0"/>
    <xf numFmtId="168" fontId="42" fillId="0" borderId="0" applyFill="0" applyBorder="0" applyAlignment="0" applyProtection="0"/>
    <xf numFmtId="168" fontId="42" fillId="0" borderId="0" applyFill="0" applyBorder="0" applyAlignment="0" applyProtection="0"/>
    <xf numFmtId="168" fontId="42" fillId="0" borderId="0" applyFill="0" applyBorder="0" applyAlignment="0" applyProtection="0"/>
    <xf numFmtId="168" fontId="42" fillId="0" borderId="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22" fillId="0" borderId="0" applyNumberFormat="0" applyFill="0" applyBorder="0" applyAlignment="0" applyProtection="0"/>
    <xf numFmtId="164" fontId="23" fillId="0" borderId="0">
      <protection locked="0"/>
    </xf>
    <xf numFmtId="164" fontId="23" fillId="0" borderId="0">
      <protection locked="0"/>
    </xf>
    <xf numFmtId="0" fontId="24" fillId="0" borderId="9" applyNumberFormat="0" applyFill="0" applyAlignment="0" applyProtection="0"/>
    <xf numFmtId="0" fontId="24" fillId="0" borderId="9" applyNumberFormat="0" applyFill="0" applyAlignment="0" applyProtection="0"/>
    <xf numFmtId="0" fontId="24" fillId="0" borderId="9" applyNumberFormat="0" applyFill="0" applyAlignment="0" applyProtection="0"/>
    <xf numFmtId="0" fontId="24" fillId="0" borderId="9"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168" fontId="42" fillId="0" borderId="0" applyFill="0" applyBorder="0" applyAlignment="0" applyProtection="0"/>
    <xf numFmtId="168" fontId="42" fillId="0" borderId="0" applyFill="0" applyBorder="0" applyAlignment="0" applyProtection="0"/>
    <xf numFmtId="168" fontId="42" fillId="0" borderId="0" applyFill="0" applyBorder="0" applyAlignment="0" applyProtection="0"/>
    <xf numFmtId="0" fontId="21" fillId="0" borderId="0" applyNumberFormat="0" applyFill="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4" fillId="31" borderId="0" applyNumberFormat="0" applyBorder="0" applyAlignment="0" applyProtection="0"/>
    <xf numFmtId="0" fontId="6" fillId="32" borderId="1" applyNumberFormat="0" applyAlignment="0" applyProtection="0"/>
    <xf numFmtId="0" fontId="6" fillId="32" borderId="1" applyNumberFormat="0" applyAlignment="0" applyProtection="0"/>
    <xf numFmtId="0" fontId="8" fillId="33" borderId="2" applyNumberFormat="0" applyAlignment="0" applyProtection="0"/>
    <xf numFmtId="0" fontId="8" fillId="33" borderId="2" applyNumberFormat="0" applyAlignment="0" applyProtection="0"/>
    <xf numFmtId="0" fontId="9" fillId="0" borderId="3" applyNumberFormat="0" applyFill="0" applyAlignment="0" applyProtection="0"/>
    <xf numFmtId="0" fontId="9" fillId="0" borderId="3" applyNumberFormat="0" applyFill="0" applyAlignment="0" applyProtection="0"/>
    <xf numFmtId="0" fontId="11" fillId="34" borderId="1" applyNumberFormat="0" applyAlignment="0" applyProtection="0"/>
    <xf numFmtId="0" fontId="11" fillId="34" borderId="1" applyNumberFormat="0" applyAlignment="0" applyProtection="0"/>
    <xf numFmtId="0" fontId="2" fillId="0" borderId="0" applyNumberFormat="0" applyBorder="0" applyProtection="0"/>
    <xf numFmtId="0" fontId="2" fillId="0" borderId="0"/>
    <xf numFmtId="0" fontId="5" fillId="35"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7" fillId="36" borderId="0" applyNumberFormat="0" applyBorder="0" applyAlignment="0" applyProtection="0"/>
    <xf numFmtId="0" fontId="17" fillId="36" borderId="0" applyNumberFormat="0" applyBorder="0" applyAlignment="0" applyProtection="0"/>
    <xf numFmtId="0" fontId="2" fillId="37" borderId="7" applyNumberFormat="0" applyFont="0" applyAlignment="0" applyProtection="0"/>
    <xf numFmtId="0" fontId="2" fillId="37" borderId="7" applyNumberFormat="0" applyFont="0" applyAlignment="0" applyProtection="0"/>
    <xf numFmtId="0" fontId="2" fillId="37" borderId="7" applyNumberFormat="0" applyFont="0" applyAlignment="0" applyProtection="0"/>
    <xf numFmtId="0" fontId="4" fillId="31" borderId="0" applyNumberFormat="0" applyBorder="0" applyAlignment="0" applyProtection="0"/>
    <xf numFmtId="0" fontId="19" fillId="32" borderId="8" applyNumberFormat="0" applyAlignment="0" applyProtection="0"/>
    <xf numFmtId="0" fontId="19" fillId="32" borderId="8"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24" fillId="0" borderId="9" applyNumberFormat="0" applyFill="0" applyAlignment="0" applyProtection="0"/>
    <xf numFmtId="0" fontId="24" fillId="0" borderId="9" applyNumberFormat="0" applyFill="0" applyAlignment="0" applyProtection="0"/>
    <xf numFmtId="165" fontId="16" fillId="0" borderId="0" applyFill="0" applyBorder="0" applyAlignment="0" applyProtection="0"/>
    <xf numFmtId="166" fontId="16" fillId="0" borderId="0" applyFill="0" applyBorder="0" applyAlignment="0" applyProtection="0"/>
    <xf numFmtId="166" fontId="16" fillId="0" borderId="0" applyFill="0" applyBorder="0" applyAlignment="0" applyProtection="0"/>
    <xf numFmtId="165" fontId="16" fillId="0" borderId="0" applyFill="0" applyBorder="0" applyAlignment="0" applyProtection="0"/>
    <xf numFmtId="165" fontId="16" fillId="0" borderId="0" applyFill="0" applyBorder="0" applyAlignment="0" applyProtection="0"/>
    <xf numFmtId="165" fontId="16" fillId="0" borderId="0" applyFill="0" applyBorder="0" applyAlignment="0" applyProtection="0"/>
    <xf numFmtId="166" fontId="16" fillId="0" borderId="0" applyFill="0" applyBorder="0" applyAlignment="0" applyProtection="0"/>
    <xf numFmtId="166" fontId="16" fillId="0" borderId="0" applyFill="0" applyBorder="0" applyAlignment="0" applyProtection="0"/>
    <xf numFmtId="165" fontId="16" fillId="0" borderId="0" applyFill="0" applyBorder="0" applyAlignment="0" applyProtection="0"/>
    <xf numFmtId="165" fontId="16" fillId="0" borderId="0" applyFill="0" applyBorder="0" applyAlignment="0" applyProtection="0"/>
    <xf numFmtId="165" fontId="16" fillId="0" borderId="0" applyFill="0" applyBorder="0" applyAlignment="0" applyProtection="0"/>
    <xf numFmtId="165" fontId="16" fillId="0" borderId="0" applyFill="0" applyBorder="0" applyAlignment="0" applyProtection="0"/>
    <xf numFmtId="0" fontId="16" fillId="23" borderId="7" applyNumberFormat="0" applyAlignment="0" applyProtection="0"/>
    <xf numFmtId="0" fontId="16" fillId="23" borderId="7" applyNumberFormat="0" applyAlignment="0" applyProtection="0"/>
    <xf numFmtId="0" fontId="16" fillId="23" borderId="7" applyNumberFormat="0" applyAlignment="0" applyProtection="0"/>
    <xf numFmtId="0" fontId="16" fillId="23" borderId="7" applyNumberFormat="0" applyAlignment="0" applyProtection="0"/>
    <xf numFmtId="0" fontId="16" fillId="23" borderId="7" applyNumberFormat="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168" fontId="16" fillId="0" borderId="0" applyFill="0" applyBorder="0" applyAlignment="0" applyProtection="0"/>
    <xf numFmtId="168" fontId="16" fillId="0" borderId="0" applyFill="0" applyBorder="0" applyAlignment="0" applyProtection="0"/>
    <xf numFmtId="168" fontId="16" fillId="0" borderId="0" applyFill="0" applyBorder="0" applyAlignment="0" applyProtection="0"/>
    <xf numFmtId="168" fontId="16" fillId="0" borderId="0" applyFill="0" applyBorder="0" applyAlignment="0" applyProtection="0"/>
    <xf numFmtId="168" fontId="16" fillId="0" borderId="0" applyFill="0" applyBorder="0" applyAlignment="0" applyProtection="0"/>
    <xf numFmtId="168" fontId="16" fillId="0" borderId="0" applyFill="0" applyBorder="0" applyAlignment="0" applyProtection="0"/>
    <xf numFmtId="168" fontId="16" fillId="0" borderId="0" applyFill="0" applyBorder="0" applyAlignment="0" applyProtection="0"/>
    <xf numFmtId="168" fontId="16" fillId="0" borderId="0" applyFill="0" applyBorder="0" applyAlignment="0" applyProtection="0"/>
    <xf numFmtId="168" fontId="16" fillId="0" borderId="0" applyFill="0" applyBorder="0" applyAlignment="0" applyProtection="0"/>
    <xf numFmtId="168" fontId="16" fillId="0" borderId="0" applyFill="0" applyBorder="0" applyAlignment="0" applyProtection="0"/>
    <xf numFmtId="168" fontId="16" fillId="0" borderId="0" applyFill="0" applyBorder="0" applyAlignment="0" applyProtection="0"/>
    <xf numFmtId="168" fontId="16" fillId="0" borderId="0" applyFill="0" applyBorder="0" applyAlignment="0" applyProtection="0"/>
    <xf numFmtId="9" fontId="16" fillId="0" borderId="0" applyFont="0" applyFill="0" applyBorder="0" applyAlignment="0" applyProtection="0"/>
    <xf numFmtId="170" fontId="16" fillId="0" borderId="0" applyFont="0" applyFill="0" applyBorder="0" applyAlignment="0" applyProtection="0"/>
    <xf numFmtId="44" fontId="16" fillId="0" borderId="0" applyFill="0" applyBorder="0" applyAlignment="0" applyProtection="0"/>
    <xf numFmtId="9" fontId="16" fillId="0" borderId="0" applyFont="0" applyFill="0" applyBorder="0" applyAlignment="0" applyProtection="0"/>
    <xf numFmtId="164" fontId="47" fillId="0" borderId="0">
      <protection locked="0"/>
    </xf>
    <xf numFmtId="164" fontId="47" fillId="0" borderId="0">
      <protection locked="0"/>
    </xf>
    <xf numFmtId="0" fontId="1" fillId="0" borderId="0"/>
    <xf numFmtId="164" fontId="47" fillId="0" borderId="0">
      <protection locked="0"/>
    </xf>
    <xf numFmtId="164" fontId="47" fillId="0" borderId="0">
      <protection locked="0"/>
    </xf>
    <xf numFmtId="164" fontId="48" fillId="0" borderId="0">
      <protection locked="0"/>
    </xf>
    <xf numFmtId="164" fontId="49" fillId="0" borderId="0">
      <protection locked="0"/>
    </xf>
    <xf numFmtId="164" fontId="49" fillId="0" borderId="0">
      <protection locked="0"/>
    </xf>
    <xf numFmtId="43" fontId="16" fillId="0" borderId="0" applyFont="0" applyFill="0" applyBorder="0" applyAlignment="0" applyProtection="0"/>
    <xf numFmtId="170" fontId="16" fillId="0" borderId="0" applyFont="0" applyFill="0" applyBorder="0" applyAlignment="0" applyProtection="0"/>
    <xf numFmtId="170" fontId="4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6" fillId="0" borderId="0" applyFont="0" applyFill="0" applyBorder="0" applyAlignment="0" applyProtection="0"/>
    <xf numFmtId="170" fontId="4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cellStyleXfs>
  <cellXfs count="378">
    <xf numFmtId="0" fontId="0" fillId="0" borderId="0" xfId="0"/>
    <xf numFmtId="0" fontId="25" fillId="0" borderId="0" xfId="0" applyFont="1"/>
    <xf numFmtId="0" fontId="25" fillId="0" borderId="0" xfId="0" applyFont="1" applyAlignment="1">
      <alignment horizontal="center"/>
    </xf>
    <xf numFmtId="0" fontId="27" fillId="0" borderId="14" xfId="0" applyFont="1" applyFill="1" applyBorder="1" applyAlignment="1">
      <alignment horizontal="center" vertical="center"/>
    </xf>
    <xf numFmtId="0" fontId="27" fillId="0" borderId="15" xfId="0" applyFont="1" applyFill="1" applyBorder="1" applyAlignment="1">
      <alignment horizontal="center" vertical="center"/>
    </xf>
    <xf numFmtId="0" fontId="27" fillId="0" borderId="16" xfId="0" applyFont="1" applyFill="1" applyBorder="1" applyAlignment="1">
      <alignment horizontal="center" vertical="center"/>
    </xf>
    <xf numFmtId="0" fontId="27" fillId="0" borderId="20" xfId="0" applyFont="1" applyFill="1" applyBorder="1" applyAlignment="1">
      <alignment vertical="center"/>
    </xf>
    <xf numFmtId="0" fontId="27" fillId="0" borderId="21" xfId="0" applyFont="1" applyFill="1" applyBorder="1" applyAlignment="1">
      <alignment horizontal="center" vertical="center"/>
    </xf>
    <xf numFmtId="0" fontId="27" fillId="0" borderId="22" xfId="0" applyFont="1" applyFill="1" applyBorder="1" applyAlignment="1">
      <alignment horizontal="center" vertical="center"/>
    </xf>
    <xf numFmtId="0" fontId="27" fillId="0" borderId="22" xfId="0" applyFont="1" applyFill="1" applyBorder="1" applyAlignment="1">
      <alignment horizontal="center" vertical="center" wrapText="1"/>
    </xf>
    <xf numFmtId="0" fontId="27" fillId="0" borderId="23" xfId="0" applyFont="1" applyFill="1" applyBorder="1" applyAlignment="1">
      <alignment horizontal="center" vertical="center" wrapText="1"/>
    </xf>
    <xf numFmtId="4" fontId="25" fillId="0" borderId="0" xfId="0" applyNumberFormat="1" applyFont="1"/>
    <xf numFmtId="4" fontId="25" fillId="0" borderId="0" xfId="0" applyNumberFormat="1" applyFont="1" applyFill="1" applyAlignment="1">
      <alignment horizontal="center"/>
    </xf>
    <xf numFmtId="0" fontId="25" fillId="0" borderId="0" xfId="0" applyFont="1" applyFill="1"/>
    <xf numFmtId="10" fontId="25" fillId="0" borderId="0" xfId="2" applyNumberFormat="1" applyFont="1" applyFill="1" applyBorder="1" applyAlignment="1" applyProtection="1"/>
    <xf numFmtId="4" fontId="25" fillId="0" borderId="0" xfId="0" applyNumberFormat="1" applyFont="1" applyBorder="1"/>
    <xf numFmtId="4" fontId="24" fillId="0" borderId="0" xfId="0" applyNumberFormat="1" applyFont="1" applyFill="1" applyBorder="1" applyAlignment="1">
      <alignment horizontal="center" vertical="center" wrapText="1"/>
    </xf>
    <xf numFmtId="4" fontId="24" fillId="0" borderId="25" xfId="0" applyNumberFormat="1" applyFont="1" applyFill="1" applyBorder="1" applyAlignment="1">
      <alignment horizontal="center" vertical="center" wrapText="1"/>
    </xf>
    <xf numFmtId="0" fontId="25" fillId="0" borderId="26" xfId="0" applyFont="1" applyBorder="1" applyAlignment="1">
      <alignment vertical="center"/>
    </xf>
    <xf numFmtId="0" fontId="25" fillId="0" borderId="0" xfId="0" applyFont="1" applyBorder="1" applyAlignment="1">
      <alignment vertical="center"/>
    </xf>
    <xf numFmtId="0" fontId="25" fillId="0" borderId="27" xfId="0" applyFont="1" applyBorder="1" applyAlignment="1">
      <alignment vertical="center"/>
    </xf>
    <xf numFmtId="0" fontId="30" fillId="0" borderId="26" xfId="0" applyFont="1" applyBorder="1" applyAlignment="1">
      <alignment vertical="center"/>
    </xf>
    <xf numFmtId="0" fontId="18" fillId="0" borderId="0" xfId="0" applyFont="1" applyBorder="1" applyAlignment="1">
      <alignment horizontal="center" vertical="center"/>
    </xf>
    <xf numFmtId="0" fontId="18" fillId="0" borderId="0" xfId="0" applyFont="1" applyBorder="1" applyAlignment="1">
      <alignment vertical="center"/>
    </xf>
    <xf numFmtId="0" fontId="18" fillId="0" borderId="27" xfId="0" applyFont="1" applyBorder="1" applyAlignment="1">
      <alignment vertical="center"/>
    </xf>
    <xf numFmtId="0" fontId="0" fillId="0" borderId="29" xfId="0" applyBorder="1"/>
    <xf numFmtId="0" fontId="0" fillId="0" borderId="30" xfId="0" applyBorder="1" applyAlignment="1">
      <alignment horizontal="center"/>
    </xf>
    <xf numFmtId="0" fontId="0" fillId="0" borderId="30" xfId="0" applyBorder="1"/>
    <xf numFmtId="0" fontId="0" fillId="0" borderId="31" xfId="0" applyBorder="1"/>
    <xf numFmtId="0" fontId="2" fillId="0" borderId="0" xfId="189"/>
    <xf numFmtId="0" fontId="0" fillId="0" borderId="0" xfId="0" applyAlignment="1">
      <alignment horizontal="center"/>
    </xf>
    <xf numFmtId="14" fontId="27" fillId="0" borderId="24" xfId="0" applyNumberFormat="1" applyFont="1" applyFill="1" applyBorder="1" applyAlignment="1">
      <alignment vertical="center"/>
    </xf>
    <xf numFmtId="0" fontId="27" fillId="0" borderId="24" xfId="0" applyFont="1" applyFill="1" applyBorder="1" applyAlignment="1">
      <alignment vertical="center"/>
    </xf>
    <xf numFmtId="4" fontId="37" fillId="21" borderId="24" xfId="188" applyNumberFormat="1" applyFont="1" applyFill="1" applyBorder="1" applyAlignment="1">
      <alignment horizontal="center" vertical="center" wrapText="1"/>
    </xf>
    <xf numFmtId="0" fontId="25" fillId="0" borderId="0" xfId="0" applyFont="1" applyBorder="1" applyAlignment="1">
      <alignment horizontal="center" vertical="center"/>
    </xf>
    <xf numFmtId="0" fontId="28" fillId="0" borderId="47" xfId="0" applyFont="1" applyFill="1" applyBorder="1" applyAlignment="1">
      <alignment horizontal="left" vertical="center" wrapText="1"/>
    </xf>
    <xf numFmtId="0" fontId="28" fillId="0" borderId="50" xfId="0" applyFont="1" applyFill="1" applyBorder="1" applyAlignment="1">
      <alignment vertical="center" wrapText="1"/>
    </xf>
    <xf numFmtId="0" fontId="2" fillId="0" borderId="45" xfId="0" applyNumberFormat="1" applyFont="1" applyFill="1" applyBorder="1" applyAlignment="1">
      <alignment horizontal="center" vertical="center"/>
    </xf>
    <xf numFmtId="0" fontId="28" fillId="0" borderId="49" xfId="0" applyNumberFormat="1" applyFont="1" applyFill="1" applyBorder="1" applyAlignment="1">
      <alignment horizontal="center" vertical="center" wrapText="1"/>
    </xf>
    <xf numFmtId="0" fontId="2" fillId="0" borderId="47" xfId="0" applyNumberFormat="1" applyFont="1" applyFill="1" applyBorder="1" applyAlignment="1">
      <alignment horizontal="center" vertical="center"/>
    </xf>
    <xf numFmtId="0" fontId="28" fillId="0" borderId="47" xfId="0" applyFont="1" applyFill="1" applyBorder="1" applyAlignment="1">
      <alignment vertical="center" wrapText="1"/>
    </xf>
    <xf numFmtId="49" fontId="28" fillId="0" borderId="47" xfId="0" applyNumberFormat="1" applyFont="1" applyFill="1" applyBorder="1" applyAlignment="1">
      <alignment horizontal="center" vertical="center" wrapText="1"/>
    </xf>
    <xf numFmtId="49" fontId="28" fillId="0" borderId="50" xfId="0" applyNumberFormat="1" applyFont="1" applyFill="1" applyBorder="1" applyAlignment="1">
      <alignment horizontal="center" vertical="center"/>
    </xf>
    <xf numFmtId="49" fontId="28" fillId="0" borderId="47" xfId="0" applyNumberFormat="1" applyFont="1" applyFill="1" applyBorder="1" applyAlignment="1">
      <alignment horizontal="center" vertical="center"/>
    </xf>
    <xf numFmtId="0" fontId="28" fillId="0" borderId="45" xfId="0" applyNumberFormat="1" applyFont="1" applyFill="1" applyBorder="1" applyAlignment="1">
      <alignment horizontal="center" vertical="center" wrapText="1"/>
    </xf>
    <xf numFmtId="0" fontId="37" fillId="20" borderId="24" xfId="188" applyFont="1" applyFill="1" applyBorder="1" applyAlignment="1">
      <alignment horizontal="center" vertical="center" wrapText="1"/>
    </xf>
    <xf numFmtId="0" fontId="37" fillId="20" borderId="24" xfId="188" applyFont="1" applyFill="1" applyBorder="1" applyAlignment="1">
      <alignment horizontal="left" vertical="center" wrapText="1"/>
    </xf>
    <xf numFmtId="4" fontId="37" fillId="20" borderId="24" xfId="188" applyNumberFormat="1" applyFont="1" applyFill="1" applyBorder="1" applyAlignment="1">
      <alignment horizontal="center" vertical="center" wrapText="1"/>
    </xf>
    <xf numFmtId="0" fontId="38" fillId="27" borderId="24" xfId="188" applyFont="1" applyFill="1" applyBorder="1" applyAlignment="1">
      <alignment horizontal="center" vertical="center" wrapText="1"/>
    </xf>
    <xf numFmtId="0" fontId="38" fillId="27" borderId="24" xfId="188" applyNumberFormat="1" applyFont="1" applyFill="1" applyBorder="1" applyAlignment="1">
      <alignment horizontal="center" vertical="center" wrapText="1"/>
    </xf>
    <xf numFmtId="0" fontId="38" fillId="27" borderId="24" xfId="188" applyFont="1" applyFill="1" applyBorder="1" applyAlignment="1">
      <alignment horizontal="left" vertical="center" wrapText="1"/>
    </xf>
    <xf numFmtId="2" fontId="38" fillId="27" borderId="24" xfId="188" applyNumberFormat="1" applyFont="1" applyFill="1" applyBorder="1" applyAlignment="1">
      <alignment horizontal="center" vertical="center" wrapText="1"/>
    </xf>
    <xf numFmtId="4" fontId="38" fillId="27" borderId="24" xfId="188" applyNumberFormat="1" applyFont="1" applyFill="1" applyBorder="1" applyAlignment="1">
      <alignment horizontal="center" vertical="center" wrapText="1"/>
    </xf>
    <xf numFmtId="170" fontId="28" fillId="0" borderId="47" xfId="1" applyNumberFormat="1" applyFont="1" applyFill="1" applyBorder="1" applyAlignment="1">
      <alignment horizontal="center" vertical="center" wrapText="1"/>
    </xf>
    <xf numFmtId="0" fontId="28" fillId="0" borderId="52" xfId="190" applyNumberFormat="1" applyFont="1" applyFill="1" applyBorder="1" applyAlignment="1" applyProtection="1">
      <alignment horizontal="center" vertical="center" wrapText="1"/>
      <protection locked="0"/>
    </xf>
    <xf numFmtId="0" fontId="28" fillId="0" borderId="52" xfId="0" applyFont="1" applyFill="1" applyBorder="1" applyAlignment="1">
      <alignment vertical="center" wrapText="1"/>
    </xf>
    <xf numFmtId="0" fontId="32" fillId="40" borderId="46" xfId="174" applyFont="1" applyFill="1" applyBorder="1" applyAlignment="1">
      <alignment horizontal="center" vertical="center"/>
    </xf>
    <xf numFmtId="0" fontId="32" fillId="40" borderId="47" xfId="174" applyFont="1" applyFill="1" applyBorder="1" applyAlignment="1">
      <alignment horizontal="center" vertical="center"/>
    </xf>
    <xf numFmtId="4" fontId="32" fillId="40" borderId="47" xfId="174" applyNumberFormat="1" applyFont="1" applyFill="1" applyBorder="1" applyAlignment="1">
      <alignment horizontal="center" vertical="center" wrapText="1"/>
    </xf>
    <xf numFmtId="0" fontId="32" fillId="40" borderId="47" xfId="174" applyFont="1" applyFill="1" applyBorder="1" applyAlignment="1">
      <alignment horizontal="center" vertical="center" wrapText="1"/>
    </xf>
    <xf numFmtId="10" fontId="33" fillId="39" borderId="61" xfId="174" applyNumberFormat="1" applyFont="1" applyFill="1" applyBorder="1" applyAlignment="1">
      <alignment horizontal="right" vertical="top" wrapText="1"/>
    </xf>
    <xf numFmtId="10" fontId="34" fillId="39" borderId="61" xfId="174" applyNumberFormat="1" applyFont="1" applyFill="1" applyBorder="1" applyAlignment="1">
      <alignment vertical="top" wrapText="1"/>
    </xf>
    <xf numFmtId="10" fontId="34" fillId="0" borderId="61" xfId="174" applyNumberFormat="1" applyFont="1" applyFill="1" applyBorder="1" applyAlignment="1">
      <alignment vertical="top" wrapText="1"/>
    </xf>
    <xf numFmtId="10" fontId="34" fillId="0" borderId="62" xfId="174" applyNumberFormat="1" applyFont="1" applyFill="1" applyBorder="1" applyAlignment="1">
      <alignment vertical="top" wrapText="1"/>
    </xf>
    <xf numFmtId="4" fontId="35" fillId="0" borderId="47" xfId="190" applyNumberFormat="1" applyFont="1" applyBorder="1" applyAlignment="1" applyProtection="1">
      <alignment vertical="center" wrapText="1"/>
    </xf>
    <xf numFmtId="4" fontId="35" fillId="39" borderId="47" xfId="174" applyNumberFormat="1" applyFont="1" applyFill="1" applyBorder="1" applyAlignment="1">
      <alignment vertical="top" wrapText="1"/>
    </xf>
    <xf numFmtId="4" fontId="35" fillId="39" borderId="48" xfId="174" applyNumberFormat="1" applyFont="1" applyFill="1" applyBorder="1" applyAlignment="1">
      <alignment vertical="top" wrapText="1"/>
    </xf>
    <xf numFmtId="10" fontId="33" fillId="39" borderId="47" xfId="357" applyNumberFormat="1" applyFont="1" applyFill="1" applyBorder="1" applyAlignment="1">
      <alignment horizontal="right" vertical="top" wrapText="1"/>
    </xf>
    <xf numFmtId="10" fontId="34" fillId="39" borderId="47" xfId="174" applyNumberFormat="1" applyFont="1" applyFill="1" applyBorder="1" applyAlignment="1">
      <alignment vertical="top" wrapText="1"/>
    </xf>
    <xf numFmtId="10" fontId="34" fillId="0" borderId="47" xfId="174" applyNumberFormat="1" applyFont="1" applyFill="1" applyBorder="1" applyAlignment="1">
      <alignment vertical="top" wrapText="1"/>
    </xf>
    <xf numFmtId="10" fontId="34" fillId="0" borderId="63" xfId="174" applyNumberFormat="1" applyFont="1" applyFill="1" applyBorder="1" applyAlignment="1">
      <alignment vertical="top" wrapText="1"/>
    </xf>
    <xf numFmtId="10" fontId="33" fillId="39" borderId="47" xfId="174" applyNumberFormat="1" applyFont="1" applyFill="1" applyBorder="1" applyAlignment="1">
      <alignment horizontal="right" vertical="top" wrapText="1"/>
    </xf>
    <xf numFmtId="10" fontId="34" fillId="0" borderId="48" xfId="174" applyNumberFormat="1" applyFont="1" applyFill="1" applyBorder="1" applyAlignment="1">
      <alignment vertical="top" wrapText="1"/>
    </xf>
    <xf numFmtId="4" fontId="35" fillId="39" borderId="63" xfId="174" applyNumberFormat="1" applyFont="1" applyFill="1" applyBorder="1" applyAlignment="1">
      <alignment vertical="top" wrapText="1"/>
    </xf>
    <xf numFmtId="9" fontId="36" fillId="39" borderId="47" xfId="357" applyFont="1" applyFill="1" applyBorder="1" applyAlignment="1">
      <alignment horizontal="center" vertical="top" wrapText="1"/>
    </xf>
    <xf numFmtId="10" fontId="34" fillId="39" borderId="48" xfId="174" applyNumberFormat="1" applyFont="1" applyFill="1" applyBorder="1" applyAlignment="1">
      <alignment vertical="top" wrapText="1"/>
    </xf>
    <xf numFmtId="4" fontId="36" fillId="39" borderId="47" xfId="174" applyNumberFormat="1" applyFont="1" applyFill="1" applyBorder="1" applyAlignment="1">
      <alignment horizontal="center" vertical="top" wrapText="1"/>
    </xf>
    <xf numFmtId="4" fontId="34" fillId="39" borderId="47" xfId="174" applyNumberFormat="1" applyFont="1" applyFill="1" applyBorder="1" applyAlignment="1">
      <alignment vertical="top" wrapText="1"/>
    </xf>
    <xf numFmtId="0" fontId="32" fillId="39" borderId="64" xfId="174" applyFont="1" applyFill="1" applyBorder="1" applyAlignment="1">
      <alignment wrapText="1"/>
    </xf>
    <xf numFmtId="0" fontId="32" fillId="39" borderId="65" xfId="174" applyFont="1" applyFill="1" applyBorder="1" applyAlignment="1">
      <alignment wrapText="1"/>
    </xf>
    <xf numFmtId="0" fontId="32" fillId="39" borderId="66" xfId="174" applyFont="1" applyFill="1" applyBorder="1" applyAlignment="1">
      <alignment wrapText="1"/>
    </xf>
    <xf numFmtId="0" fontId="27" fillId="0" borderId="70" xfId="0" applyFont="1" applyFill="1" applyBorder="1" applyAlignment="1">
      <alignment vertical="center"/>
    </xf>
    <xf numFmtId="0" fontId="27" fillId="0" borderId="71" xfId="0" applyFont="1" applyFill="1" applyBorder="1" applyAlignment="1">
      <alignment horizontal="left" vertical="center"/>
    </xf>
    <xf numFmtId="10" fontId="27" fillId="25" borderId="67" xfId="0" applyNumberFormat="1" applyFont="1" applyFill="1" applyBorder="1" applyAlignment="1">
      <alignment horizontal="left" vertical="center"/>
    </xf>
    <xf numFmtId="0" fontId="8" fillId="26" borderId="49" xfId="0" applyNumberFormat="1" applyFont="1" applyFill="1" applyBorder="1" applyAlignment="1">
      <alignment horizontal="center" vertical="center" wrapText="1"/>
    </xf>
    <xf numFmtId="0" fontId="8" fillId="26" borderId="45" xfId="0" applyNumberFormat="1" applyFont="1" applyFill="1" applyBorder="1" applyAlignment="1">
      <alignment horizontal="center" vertical="center" wrapText="1"/>
    </xf>
    <xf numFmtId="0" fontId="8" fillId="26" borderId="45" xfId="0" applyNumberFormat="1" applyFont="1" applyFill="1" applyBorder="1" applyAlignment="1">
      <alignment horizontal="left" vertical="center" wrapText="1"/>
    </xf>
    <xf numFmtId="0" fontId="28" fillId="26" borderId="45" xfId="0" applyNumberFormat="1" applyFont="1" applyFill="1" applyBorder="1" applyAlignment="1">
      <alignment horizontal="left" vertical="center" wrapText="1"/>
    </xf>
    <xf numFmtId="49" fontId="28" fillId="0" borderId="45" xfId="190" applyNumberFormat="1" applyFont="1" applyFill="1" applyBorder="1" applyAlignment="1" applyProtection="1">
      <alignment horizontal="center" vertical="center" wrapText="1"/>
      <protection locked="0"/>
    </xf>
    <xf numFmtId="0" fontId="28" fillId="0" borderId="45" xfId="0" applyFont="1" applyFill="1" applyBorder="1" applyAlignment="1">
      <alignment vertical="center" wrapText="1"/>
    </xf>
    <xf numFmtId="0" fontId="28" fillId="0" borderId="45" xfId="190" applyNumberFormat="1" applyFont="1" applyFill="1" applyBorder="1" applyAlignment="1" applyProtection="1">
      <alignment horizontal="center" vertical="center" wrapText="1"/>
      <protection locked="0"/>
    </xf>
    <xf numFmtId="0" fontId="28" fillId="0" borderId="45" xfId="0" applyFont="1" applyFill="1" applyBorder="1" applyAlignment="1">
      <alignment horizontal="center" vertical="center"/>
    </xf>
    <xf numFmtId="0" fontId="28" fillId="27" borderId="45" xfId="190" applyNumberFormat="1" applyFont="1" applyFill="1" applyBorder="1" applyAlignment="1" applyProtection="1">
      <alignment horizontal="center" vertical="center" wrapText="1"/>
      <protection locked="0"/>
    </xf>
    <xf numFmtId="0" fontId="28" fillId="0" borderId="45" xfId="0" applyFont="1" applyBorder="1" applyAlignment="1">
      <alignment horizontal="left" vertical="center" wrapText="1"/>
    </xf>
    <xf numFmtId="49" fontId="8" fillId="26" borderId="45" xfId="0" applyNumberFormat="1" applyFont="1" applyFill="1" applyBorder="1" applyAlignment="1">
      <alignment horizontal="left" vertical="center" wrapText="1"/>
    </xf>
    <xf numFmtId="0" fontId="3" fillId="26" borderId="45" xfId="0" applyNumberFormat="1" applyFont="1" applyFill="1" applyBorder="1" applyAlignment="1">
      <alignment horizontal="center" vertical="center"/>
    </xf>
    <xf numFmtId="49" fontId="28" fillId="0" borderId="45" xfId="0" applyNumberFormat="1" applyFont="1" applyFill="1" applyBorder="1" applyAlignment="1" applyProtection="1">
      <alignment vertical="center" wrapText="1"/>
    </xf>
    <xf numFmtId="4" fontId="2" fillId="0" borderId="45" xfId="153" applyNumberFormat="1" applyFont="1" applyFill="1" applyBorder="1" applyAlignment="1" applyProtection="1">
      <alignment vertical="center" wrapText="1"/>
    </xf>
    <xf numFmtId="49" fontId="28" fillId="0" borderId="45" xfId="0" applyNumberFormat="1" applyFont="1" applyFill="1" applyBorder="1" applyAlignment="1" applyProtection="1">
      <alignment horizontal="left" vertical="center" wrapText="1"/>
    </xf>
    <xf numFmtId="0" fontId="29" fillId="6" borderId="49" xfId="0" applyFont="1" applyFill="1" applyBorder="1" applyAlignment="1">
      <alignment horizontal="center" vertical="center"/>
    </xf>
    <xf numFmtId="0" fontId="29" fillId="6" borderId="45" xfId="0" applyFont="1" applyFill="1" applyBorder="1" applyAlignment="1">
      <alignment horizontal="center" vertical="center"/>
    </xf>
    <xf numFmtId="0" fontId="29" fillId="6" borderId="45" xfId="0" applyNumberFormat="1" applyFont="1" applyFill="1" applyBorder="1" applyAlignment="1">
      <alignment horizontal="left" vertical="center" wrapText="1"/>
    </xf>
    <xf numFmtId="168" fontId="28" fillId="0" borderId="45" xfId="223" applyFont="1" applyFill="1" applyBorder="1" applyAlignment="1" applyProtection="1">
      <alignment horizontal="center" vertical="center" wrapText="1"/>
    </xf>
    <xf numFmtId="49" fontId="28" fillId="0" borderId="45" xfId="0" applyNumberFormat="1" applyFont="1" applyFill="1" applyBorder="1" applyAlignment="1" applyProtection="1">
      <alignment horizontal="center" vertical="center" wrapText="1"/>
    </xf>
    <xf numFmtId="0" fontId="28" fillId="0" borderId="53" xfId="0" applyNumberFormat="1" applyFont="1" applyFill="1" applyBorder="1" applyAlignment="1">
      <alignment horizontal="center" vertical="center" wrapText="1"/>
    </xf>
    <xf numFmtId="0" fontId="2" fillId="0" borderId="53" xfId="0" applyNumberFormat="1" applyFont="1" applyFill="1" applyBorder="1" applyAlignment="1">
      <alignment horizontal="left" vertical="center" wrapText="1"/>
    </xf>
    <xf numFmtId="0" fontId="28" fillId="0" borderId="45" xfId="0" applyFont="1" applyFill="1" applyBorder="1" applyAlignment="1">
      <alignment horizontal="center" vertical="center" wrapText="1"/>
    </xf>
    <xf numFmtId="0" fontId="28" fillId="0" borderId="45" xfId="0" applyFont="1" applyFill="1" applyBorder="1" applyAlignment="1">
      <alignment horizontal="left" vertical="center" wrapText="1"/>
    </xf>
    <xf numFmtId="0" fontId="8" fillId="28" borderId="73" xfId="0" applyNumberFormat="1" applyFont="1" applyFill="1" applyBorder="1" applyAlignment="1">
      <alignment horizontal="center" vertical="center" wrapText="1"/>
    </xf>
    <xf numFmtId="0" fontId="8" fillId="28" borderId="47" xfId="0" applyNumberFormat="1" applyFont="1" applyFill="1" applyBorder="1" applyAlignment="1">
      <alignment horizontal="center" vertical="center" wrapText="1"/>
    </xf>
    <xf numFmtId="49" fontId="8" fillId="28" borderId="47" xfId="0" applyNumberFormat="1" applyFont="1" applyFill="1" applyBorder="1" applyAlignment="1" applyProtection="1">
      <alignment vertical="center" wrapText="1"/>
    </xf>
    <xf numFmtId="0" fontId="8" fillId="28" borderId="47" xfId="0" applyNumberFormat="1" applyFont="1" applyFill="1" applyBorder="1" applyAlignment="1">
      <alignment horizontal="center" vertical="center"/>
    </xf>
    <xf numFmtId="0" fontId="28" fillId="0" borderId="73" xfId="0" applyNumberFormat="1" applyFont="1" applyFill="1" applyBorder="1" applyAlignment="1">
      <alignment horizontal="center" vertical="center" wrapText="1"/>
    </xf>
    <xf numFmtId="0" fontId="28" fillId="0" borderId="47" xfId="0" applyFont="1" applyFill="1" applyBorder="1" applyAlignment="1">
      <alignment horizontal="center" vertical="center"/>
    </xf>
    <xf numFmtId="4" fontId="2" fillId="0" borderId="53" xfId="153" applyNumberFormat="1" applyFont="1" applyFill="1" applyBorder="1" applyAlignment="1" applyProtection="1">
      <alignment vertical="center" wrapText="1"/>
    </xf>
    <xf numFmtId="49" fontId="8" fillId="28" borderId="47" xfId="0" applyNumberFormat="1" applyFont="1" applyFill="1" applyBorder="1" applyAlignment="1" applyProtection="1">
      <alignment horizontal="center" vertical="center" wrapText="1"/>
    </xf>
    <xf numFmtId="0" fontId="8" fillId="28" borderId="47" xfId="0" applyFont="1" applyFill="1" applyBorder="1" applyAlignment="1">
      <alignment horizontal="center" vertical="center" wrapText="1"/>
    </xf>
    <xf numFmtId="0" fontId="28" fillId="0" borderId="73" xfId="0" applyFont="1" applyFill="1" applyBorder="1" applyAlignment="1">
      <alignment horizontal="center" vertical="center" wrapText="1"/>
    </xf>
    <xf numFmtId="0" fontId="28" fillId="0" borderId="47" xfId="0" applyFont="1" applyFill="1" applyBorder="1" applyAlignment="1">
      <alignment horizontal="center" vertical="center" wrapText="1"/>
    </xf>
    <xf numFmtId="0" fontId="29" fillId="29" borderId="73" xfId="0" applyNumberFormat="1" applyFont="1" applyFill="1" applyBorder="1" applyAlignment="1">
      <alignment horizontal="center" vertical="center" wrapText="1"/>
    </xf>
    <xf numFmtId="49" fontId="29" fillId="29" borderId="47" xfId="0" applyNumberFormat="1" applyFont="1" applyFill="1" applyBorder="1" applyAlignment="1" applyProtection="1">
      <alignment vertical="center" wrapText="1"/>
    </xf>
    <xf numFmtId="0" fontId="24" fillId="29" borderId="47" xfId="0" applyNumberFormat="1" applyFont="1" applyFill="1" applyBorder="1" applyAlignment="1">
      <alignment horizontal="center" vertical="center"/>
    </xf>
    <xf numFmtId="0" fontId="2" fillId="0" borderId="45" xfId="0" applyNumberFormat="1" applyFont="1" applyFill="1" applyBorder="1" applyAlignment="1">
      <alignment horizontal="left" vertical="center" wrapText="1"/>
    </xf>
    <xf numFmtId="0" fontId="28" fillId="0" borderId="45" xfId="1" applyNumberFormat="1" applyFont="1" applyFill="1" applyBorder="1" applyAlignment="1" applyProtection="1">
      <alignment vertical="center" wrapText="1"/>
    </xf>
    <xf numFmtId="4" fontId="2" fillId="0" borderId="53" xfId="153" applyNumberFormat="1" applyFont="1" applyFill="1" applyBorder="1" applyAlignment="1" applyProtection="1">
      <alignment horizontal="left" vertical="center" wrapText="1"/>
    </xf>
    <xf numFmtId="0" fontId="43" fillId="0" borderId="0" xfId="0" applyFont="1" applyAlignment="1">
      <alignment horizontal="center" readingOrder="1"/>
    </xf>
    <xf numFmtId="0" fontId="44" fillId="0" borderId="0" xfId="0" applyFont="1"/>
    <xf numFmtId="0" fontId="28" fillId="0" borderId="74" xfId="190" applyNumberFormat="1" applyFont="1" applyFill="1" applyBorder="1" applyAlignment="1" applyProtection="1">
      <alignment horizontal="center" vertical="center" wrapText="1"/>
      <protection locked="0"/>
    </xf>
    <xf numFmtId="0" fontId="28" fillId="0" borderId="74" xfId="0" applyFont="1" applyFill="1" applyBorder="1" applyAlignment="1">
      <alignment vertical="center" wrapText="1"/>
    </xf>
    <xf numFmtId="170" fontId="28" fillId="0" borderId="61" xfId="1" applyNumberFormat="1" applyFont="1" applyFill="1" applyBorder="1" applyAlignment="1">
      <alignment horizontal="center" vertical="center" wrapText="1"/>
    </xf>
    <xf numFmtId="49" fontId="28" fillId="0" borderId="76" xfId="0" applyNumberFormat="1" applyFont="1" applyFill="1" applyBorder="1" applyAlignment="1">
      <alignment horizontal="center" vertical="center"/>
    </xf>
    <xf numFmtId="0" fontId="28" fillId="0" borderId="76" xfId="0" applyFont="1" applyFill="1" applyBorder="1" applyAlignment="1">
      <alignment vertical="center" wrapText="1"/>
    </xf>
    <xf numFmtId="172" fontId="38" fillId="27" borderId="24" xfId="188" applyNumberFormat="1" applyFont="1" applyFill="1" applyBorder="1" applyAlignment="1">
      <alignment horizontal="center" vertical="center" wrapText="1"/>
    </xf>
    <xf numFmtId="0" fontId="8" fillId="28" borderId="78" xfId="0" applyNumberFormat="1" applyFont="1" applyFill="1" applyBorder="1" applyAlignment="1">
      <alignment horizontal="center" vertical="center" wrapText="1"/>
    </xf>
    <xf numFmtId="49" fontId="8" fillId="28" borderId="61" xfId="0" applyNumberFormat="1" applyFont="1" applyFill="1" applyBorder="1" applyAlignment="1" applyProtection="1">
      <alignment horizontal="center" vertical="center" wrapText="1"/>
    </xf>
    <xf numFmtId="2" fontId="8" fillId="28" borderId="61" xfId="0" applyNumberFormat="1" applyFont="1" applyFill="1" applyBorder="1" applyAlignment="1" applyProtection="1">
      <alignment vertical="center" wrapText="1"/>
    </xf>
    <xf numFmtId="0" fontId="8" fillId="28" borderId="61" xfId="0" applyFont="1" applyFill="1" applyBorder="1" applyAlignment="1">
      <alignment horizontal="center" vertical="center" wrapText="1"/>
    </xf>
    <xf numFmtId="2" fontId="45" fillId="26" borderId="45" xfId="1" applyNumberFormat="1" applyFont="1" applyFill="1" applyBorder="1" applyAlignment="1" applyProtection="1">
      <alignment horizontal="center" vertical="center"/>
    </xf>
    <xf numFmtId="4" fontId="45" fillId="26" borderId="45" xfId="1" applyNumberFormat="1" applyFont="1" applyFill="1" applyBorder="1" applyAlignment="1">
      <alignment horizontal="center" vertical="center" wrapText="1"/>
    </xf>
    <xf numFmtId="4" fontId="45" fillId="0" borderId="45" xfId="1" applyNumberFormat="1" applyFont="1" applyBorder="1" applyAlignment="1">
      <alignment vertical="center" wrapText="1"/>
    </xf>
    <xf numFmtId="4" fontId="45" fillId="0" borderId="67" xfId="1" applyNumberFormat="1" applyFont="1" applyFill="1" applyBorder="1" applyAlignment="1">
      <alignment vertical="center" wrapText="1"/>
    </xf>
    <xf numFmtId="4" fontId="45" fillId="27" borderId="45" xfId="1" applyNumberFormat="1" applyFont="1" applyFill="1" applyBorder="1" applyAlignment="1">
      <alignment vertical="center" wrapText="1"/>
    </xf>
    <xf numFmtId="4" fontId="45" fillId="26" borderId="45" xfId="1" applyNumberFormat="1" applyFont="1" applyFill="1" applyBorder="1" applyAlignment="1">
      <alignment vertical="center" wrapText="1"/>
    </xf>
    <xf numFmtId="4" fontId="45" fillId="26" borderId="45" xfId="1" applyNumberFormat="1" applyFont="1" applyFill="1" applyBorder="1" applyAlignment="1" applyProtection="1">
      <alignment vertical="center" wrapText="1"/>
    </xf>
    <xf numFmtId="4" fontId="45" fillId="0" borderId="45" xfId="1" applyNumberFormat="1" applyFont="1" applyFill="1" applyBorder="1" applyAlignment="1" applyProtection="1">
      <alignment vertical="center" wrapText="1"/>
    </xf>
    <xf numFmtId="4" fontId="45" fillId="0" borderId="47" xfId="1" applyNumberFormat="1" applyFont="1" applyFill="1" applyBorder="1" applyAlignment="1">
      <alignment vertical="center" wrapText="1"/>
    </xf>
    <xf numFmtId="4" fontId="45" fillId="27" borderId="45" xfId="1" applyNumberFormat="1" applyFont="1" applyFill="1" applyBorder="1" applyAlignment="1" applyProtection="1">
      <alignment vertical="center" wrapText="1"/>
    </xf>
    <xf numFmtId="4" fontId="45" fillId="27" borderId="45" xfId="1" applyNumberFormat="1" applyFont="1" applyFill="1" applyBorder="1" applyAlignment="1" applyProtection="1">
      <alignment vertical="center"/>
    </xf>
    <xf numFmtId="4" fontId="45" fillId="6" borderId="45" xfId="1" applyNumberFormat="1" applyFont="1" applyFill="1" applyBorder="1" applyAlignment="1">
      <alignment vertical="center" wrapText="1"/>
    </xf>
    <xf numFmtId="4" fontId="45" fillId="6" borderId="67" xfId="1" applyNumberFormat="1" applyFont="1" applyFill="1" applyBorder="1" applyAlignment="1">
      <alignment vertical="center" wrapText="1"/>
    </xf>
    <xf numFmtId="4" fontId="45" fillId="0" borderId="45" xfId="1" applyNumberFormat="1" applyFont="1" applyFill="1" applyBorder="1" applyAlignment="1" applyProtection="1">
      <alignment vertical="center"/>
    </xf>
    <xf numFmtId="4" fontId="45" fillId="0" borderId="45" xfId="1" applyNumberFormat="1" applyFont="1" applyFill="1" applyBorder="1" applyAlignment="1">
      <alignment vertical="center" wrapText="1"/>
    </xf>
    <xf numFmtId="4" fontId="45" fillId="0" borderId="72" xfId="1" applyNumberFormat="1" applyFont="1" applyBorder="1" applyAlignment="1">
      <alignment vertical="center" wrapText="1"/>
    </xf>
    <xf numFmtId="4" fontId="45" fillId="28" borderId="47" xfId="1" applyNumberFormat="1" applyFont="1" applyFill="1" applyBorder="1" applyAlignment="1">
      <alignment vertical="center"/>
    </xf>
    <xf numFmtId="4" fontId="45" fillId="28" borderId="61" xfId="1" applyNumberFormat="1" applyFont="1" applyFill="1" applyBorder="1" applyAlignment="1">
      <alignment vertical="center" wrapText="1"/>
    </xf>
    <xf numFmtId="4" fontId="45" fillId="28" borderId="47" xfId="1" applyNumberFormat="1" applyFont="1" applyFill="1" applyBorder="1" applyAlignment="1">
      <alignment vertical="center" wrapText="1"/>
    </xf>
    <xf numFmtId="4" fontId="45" fillId="0" borderId="72" xfId="1" applyNumberFormat="1" applyFont="1" applyFill="1" applyBorder="1" applyAlignment="1">
      <alignment vertical="center" wrapText="1"/>
    </xf>
    <xf numFmtId="4" fontId="45" fillId="29" borderId="47" xfId="1" applyNumberFormat="1" applyFont="1" applyFill="1" applyBorder="1" applyAlignment="1" applyProtection="1">
      <alignment vertical="center" wrapText="1"/>
    </xf>
    <xf numFmtId="4" fontId="45" fillId="29" borderId="47" xfId="1" applyNumberFormat="1" applyFont="1" applyFill="1" applyBorder="1" applyAlignment="1">
      <alignment vertical="center" wrapText="1"/>
    </xf>
    <xf numFmtId="4" fontId="45" fillId="29" borderId="72" xfId="1" applyNumberFormat="1" applyFont="1" applyFill="1" applyBorder="1" applyAlignment="1">
      <alignment vertical="center" wrapText="1"/>
    </xf>
    <xf numFmtId="4" fontId="45" fillId="0" borderId="76" xfId="1" applyNumberFormat="1" applyFont="1" applyFill="1" applyBorder="1" applyAlignment="1">
      <alignment vertical="center" wrapText="1"/>
    </xf>
    <xf numFmtId="4" fontId="45" fillId="0" borderId="77" xfId="1" applyNumberFormat="1" applyFont="1" applyBorder="1" applyAlignment="1">
      <alignment vertical="center" wrapText="1"/>
    </xf>
    <xf numFmtId="4" fontId="45" fillId="27" borderId="74" xfId="1" applyNumberFormat="1" applyFont="1" applyFill="1" applyBorder="1" applyAlignment="1">
      <alignment vertical="center" wrapText="1"/>
    </xf>
    <xf numFmtId="4" fontId="45" fillId="0" borderId="74" xfId="1" applyNumberFormat="1" applyFont="1" applyBorder="1" applyAlignment="1">
      <alignment vertical="center" wrapText="1"/>
    </xf>
    <xf numFmtId="4" fontId="45" fillId="0" borderId="75" xfId="1" applyNumberFormat="1" applyFont="1" applyFill="1" applyBorder="1" applyAlignment="1">
      <alignment vertical="center" wrapText="1"/>
    </xf>
    <xf numFmtId="4" fontId="45" fillId="27" borderId="52" xfId="1" applyNumberFormat="1" applyFont="1" applyFill="1" applyBorder="1" applyAlignment="1">
      <alignment vertical="center" wrapText="1"/>
    </xf>
    <xf numFmtId="4" fontId="45" fillId="0" borderId="52" xfId="1" applyNumberFormat="1" applyFont="1" applyBorder="1" applyAlignment="1">
      <alignment vertical="center" wrapText="1"/>
    </xf>
    <xf numFmtId="4" fontId="45" fillId="0" borderId="51" xfId="1" applyNumberFormat="1" applyFont="1" applyFill="1" applyBorder="1" applyAlignment="1">
      <alignment vertical="center" wrapText="1"/>
    </xf>
    <xf numFmtId="4" fontId="45" fillId="0" borderId="50" xfId="1" applyNumberFormat="1" applyFont="1" applyFill="1" applyBorder="1" applyAlignment="1">
      <alignment vertical="center" wrapText="1"/>
    </xf>
    <xf numFmtId="4" fontId="45" fillId="27" borderId="53" xfId="1" applyNumberFormat="1" applyFont="1" applyFill="1" applyBorder="1" applyAlignment="1" applyProtection="1">
      <alignment vertical="center" wrapText="1"/>
    </xf>
    <xf numFmtId="4" fontId="45" fillId="26" borderId="45" xfId="1" applyNumberFormat="1" applyFont="1" applyFill="1" applyBorder="1" applyAlignment="1" applyProtection="1">
      <alignment vertical="center"/>
    </xf>
    <xf numFmtId="4" fontId="45" fillId="0" borderId="45" xfId="1" applyNumberFormat="1" applyFont="1" applyBorder="1" applyAlignment="1">
      <alignment vertical="center"/>
    </xf>
    <xf numFmtId="4" fontId="45" fillId="6" borderId="45" xfId="1" applyNumberFormat="1" applyFont="1" applyFill="1" applyBorder="1" applyAlignment="1" applyProtection="1">
      <alignment vertical="center" wrapText="1"/>
    </xf>
    <xf numFmtId="4" fontId="45" fillId="0" borderId="53" xfId="1" applyNumberFormat="1" applyFont="1" applyFill="1" applyBorder="1" applyAlignment="1" applyProtection="1">
      <alignment vertical="center" wrapText="1"/>
    </xf>
    <xf numFmtId="4" fontId="45" fillId="28" borderId="61" xfId="1" applyNumberFormat="1" applyFont="1" applyFill="1" applyBorder="1" applyAlignment="1" applyProtection="1">
      <alignment vertical="center" wrapText="1"/>
    </xf>
    <xf numFmtId="4" fontId="45" fillId="28" borderId="47" xfId="1" applyNumberFormat="1" applyFont="1" applyFill="1" applyBorder="1" applyAlignment="1" applyProtection="1">
      <alignment vertical="center" wrapText="1"/>
    </xf>
    <xf numFmtId="4" fontId="45" fillId="0" borderId="74" xfId="1" applyNumberFormat="1" applyFont="1" applyFill="1" applyBorder="1" applyAlignment="1" applyProtection="1">
      <alignment vertical="center"/>
    </xf>
    <xf numFmtId="4" fontId="45" fillId="0" borderId="52" xfId="1" applyNumberFormat="1" applyFont="1" applyFill="1" applyBorder="1" applyAlignment="1" applyProtection="1">
      <alignment vertical="center"/>
    </xf>
    <xf numFmtId="4" fontId="46" fillId="26" borderId="67" xfId="1" applyNumberFormat="1" applyFont="1" applyFill="1" applyBorder="1" applyAlignment="1">
      <alignment horizontal="right" vertical="center" wrapText="1"/>
    </xf>
    <xf numFmtId="4" fontId="46" fillId="26" borderId="67" xfId="1" applyNumberFormat="1" applyFont="1" applyFill="1" applyBorder="1" applyAlignment="1">
      <alignment vertical="center" wrapText="1"/>
    </xf>
    <xf numFmtId="49" fontId="28" fillId="0" borderId="37" xfId="0" applyNumberFormat="1" applyFont="1" applyFill="1" applyBorder="1" applyAlignment="1">
      <alignment horizontal="center" vertical="center"/>
    </xf>
    <xf numFmtId="0" fontId="28" fillId="0" borderId="37" xfId="0" applyFont="1" applyFill="1" applyBorder="1" applyAlignment="1">
      <alignment vertical="center" wrapText="1"/>
    </xf>
    <xf numFmtId="4" fontId="45" fillId="0" borderId="37" xfId="1" applyNumberFormat="1" applyFont="1" applyFill="1" applyBorder="1" applyAlignment="1">
      <alignment vertical="center" wrapText="1"/>
    </xf>
    <xf numFmtId="4" fontId="45" fillId="0" borderId="79" xfId="1" applyNumberFormat="1" applyFont="1" applyBorder="1" applyAlignment="1">
      <alignment vertical="center" wrapText="1"/>
    </xf>
    <xf numFmtId="4" fontId="46" fillId="26" borderId="75" xfId="1" applyNumberFormat="1" applyFont="1" applyFill="1" applyBorder="1" applyAlignment="1">
      <alignment horizontal="right" vertical="center" wrapText="1"/>
    </xf>
    <xf numFmtId="0" fontId="28" fillId="0" borderId="80" xfId="0" applyNumberFormat="1" applyFont="1" applyFill="1" applyBorder="1" applyAlignment="1">
      <alignment horizontal="center" vertical="center" wrapText="1"/>
    </xf>
    <xf numFmtId="0" fontId="28" fillId="0" borderId="76" xfId="0" applyNumberFormat="1" applyFont="1" applyFill="1" applyBorder="1" applyAlignment="1">
      <alignment horizontal="center" vertical="center" wrapText="1"/>
    </xf>
    <xf numFmtId="4" fontId="2" fillId="0" borderId="76" xfId="153" applyNumberFormat="1" applyFont="1" applyFill="1" applyBorder="1" applyAlignment="1" applyProtection="1">
      <alignment vertical="center" wrapText="1"/>
    </xf>
    <xf numFmtId="0" fontId="2" fillId="0" borderId="76" xfId="0" applyNumberFormat="1" applyFont="1" applyFill="1" applyBorder="1" applyAlignment="1">
      <alignment horizontal="center" vertical="center"/>
    </xf>
    <xf numFmtId="4" fontId="45" fillId="0" borderId="76" xfId="1" applyNumberFormat="1" applyFont="1" applyFill="1" applyBorder="1" applyAlignment="1" applyProtection="1">
      <alignment vertical="center" wrapText="1"/>
    </xf>
    <xf numFmtId="4" fontId="45" fillId="27" borderId="76" xfId="1" applyNumberFormat="1" applyFont="1" applyFill="1" applyBorder="1" applyAlignment="1" applyProtection="1">
      <alignment vertical="center" wrapText="1"/>
    </xf>
    <xf numFmtId="4" fontId="45" fillId="0" borderId="76" xfId="1" applyNumberFormat="1" applyFont="1" applyBorder="1" applyAlignment="1">
      <alignment vertical="center" wrapText="1"/>
    </xf>
    <xf numFmtId="4" fontId="45" fillId="0" borderId="77" xfId="1" applyNumberFormat="1" applyFont="1" applyFill="1" applyBorder="1" applyAlignment="1">
      <alignment vertical="center" wrapText="1"/>
    </xf>
    <xf numFmtId="10" fontId="27" fillId="0" borderId="18" xfId="0" applyNumberFormat="1" applyFont="1" applyFill="1" applyBorder="1" applyAlignment="1">
      <alignment vertical="center"/>
    </xf>
    <xf numFmtId="0" fontId="27" fillId="0" borderId="17" xfId="0" applyFont="1" applyFill="1" applyBorder="1" applyAlignment="1">
      <alignment vertical="center"/>
    </xf>
    <xf numFmtId="4" fontId="37" fillId="21" borderId="17" xfId="188" applyNumberFormat="1" applyFont="1" applyFill="1" applyBorder="1" applyAlignment="1">
      <alignment horizontal="center" vertical="center" wrapText="1"/>
    </xf>
    <xf numFmtId="4" fontId="37" fillId="21" borderId="18" xfId="188" applyNumberFormat="1" applyFont="1" applyFill="1" applyBorder="1" applyAlignment="1">
      <alignment horizontal="center" vertical="center" wrapText="1"/>
    </xf>
    <xf numFmtId="0" fontId="37" fillId="20" borderId="17" xfId="188" applyFont="1" applyFill="1" applyBorder="1" applyAlignment="1">
      <alignment horizontal="center" vertical="center" wrapText="1"/>
    </xf>
    <xf numFmtId="4" fontId="37" fillId="20" borderId="18" xfId="188" applyNumberFormat="1" applyFont="1" applyFill="1" applyBorder="1" applyAlignment="1">
      <alignment horizontal="center" vertical="center" wrapText="1"/>
    </xf>
    <xf numFmtId="0" fontId="38" fillId="27" borderId="17" xfId="188" applyFont="1" applyFill="1" applyBorder="1" applyAlignment="1">
      <alignment horizontal="center" vertical="center" wrapText="1"/>
    </xf>
    <xf numFmtId="2" fontId="38" fillId="27" borderId="18" xfId="188" applyNumberFormat="1" applyFont="1" applyFill="1" applyBorder="1" applyAlignment="1">
      <alignment horizontal="center" vertical="center" wrapText="1"/>
    </xf>
    <xf numFmtId="0" fontId="38" fillId="27" borderId="35" xfId="188" applyFont="1" applyFill="1" applyBorder="1" applyAlignment="1">
      <alignment horizontal="center" vertical="center" wrapText="1"/>
    </xf>
    <xf numFmtId="0" fontId="38" fillId="27" borderId="84" xfId="188" applyFont="1" applyFill="1" applyBorder="1" applyAlignment="1">
      <alignment horizontal="center" vertical="center" wrapText="1"/>
    </xf>
    <xf numFmtId="0" fontId="38" fillId="27" borderId="84" xfId="188" applyFont="1" applyFill="1" applyBorder="1" applyAlignment="1">
      <alignment horizontal="left" vertical="center" wrapText="1"/>
    </xf>
    <xf numFmtId="2" fontId="38" fillId="27" borderId="84" xfId="188" applyNumberFormat="1" applyFont="1" applyFill="1" applyBorder="1" applyAlignment="1">
      <alignment horizontal="center" vertical="center" wrapText="1"/>
    </xf>
    <xf numFmtId="2" fontId="38" fillId="27" borderId="36" xfId="188" applyNumberFormat="1" applyFont="1" applyFill="1" applyBorder="1" applyAlignment="1">
      <alignment horizontal="center" vertical="center" wrapText="1"/>
    </xf>
    <xf numFmtId="0" fontId="32" fillId="40" borderId="61" xfId="174" applyFont="1" applyFill="1" applyBorder="1" applyAlignment="1">
      <alignment horizontal="center" vertical="center"/>
    </xf>
    <xf numFmtId="0" fontId="32" fillId="40" borderId="62" xfId="174" applyFont="1" applyFill="1" applyBorder="1" applyAlignment="1">
      <alignment horizontal="center" vertical="center"/>
    </xf>
    <xf numFmtId="0" fontId="16" fillId="0" borderId="54" xfId="173" applyBorder="1"/>
    <xf numFmtId="0" fontId="16" fillId="0" borderId="55" xfId="173" applyBorder="1"/>
    <xf numFmtId="0" fontId="16" fillId="0" borderId="56" xfId="173" applyBorder="1"/>
    <xf numFmtId="0" fontId="16" fillId="0" borderId="0" xfId="173"/>
    <xf numFmtId="0" fontId="16" fillId="0" borderId="38" xfId="173" applyBorder="1"/>
    <xf numFmtId="0" fontId="40" fillId="30" borderId="88" xfId="173" applyFont="1" applyFill="1" applyBorder="1" applyAlignment="1" applyProtection="1">
      <alignment vertical="center"/>
    </xf>
    <xf numFmtId="0" fontId="40" fillId="30" borderId="89" xfId="173" applyFont="1" applyFill="1" applyBorder="1" applyAlignment="1" applyProtection="1">
      <alignment vertical="center"/>
    </xf>
    <xf numFmtId="0" fontId="40" fillId="30" borderId="90" xfId="173" applyFont="1" applyFill="1" applyBorder="1" applyAlignment="1" applyProtection="1">
      <alignment vertical="center"/>
    </xf>
    <xf numFmtId="0" fontId="16" fillId="39" borderId="0" xfId="173" applyFont="1" applyFill="1"/>
    <xf numFmtId="0" fontId="41" fillId="39" borderId="0" xfId="173" applyFont="1" applyFill="1"/>
    <xf numFmtId="0" fontId="16" fillId="39" borderId="0" xfId="173" applyFill="1"/>
    <xf numFmtId="0" fontId="34" fillId="0" borderId="94" xfId="173" applyFont="1" applyFill="1" applyBorder="1" applyAlignment="1" applyProtection="1">
      <alignment horizontal="left" vertical="center"/>
    </xf>
    <xf numFmtId="0" fontId="34" fillId="41" borderId="86" xfId="173" applyFont="1" applyFill="1" applyBorder="1" applyAlignment="1" applyProtection="1">
      <alignment horizontal="left" vertical="center"/>
    </xf>
    <xf numFmtId="0" fontId="34" fillId="41" borderId="63" xfId="173" applyFont="1" applyFill="1" applyBorder="1" applyAlignment="1" applyProtection="1">
      <alignment horizontal="left" vertical="center"/>
    </xf>
    <xf numFmtId="0" fontId="35" fillId="0" borderId="38" xfId="173" applyFont="1" applyBorder="1" applyAlignment="1" applyProtection="1">
      <alignment horizontal="left" vertical="center"/>
    </xf>
    <xf numFmtId="0" fontId="35" fillId="0" borderId="0" xfId="173" applyFont="1" applyBorder="1" applyAlignment="1" applyProtection="1">
      <alignment horizontal="left" vertical="center"/>
    </xf>
    <xf numFmtId="0" fontId="35" fillId="0" borderId="39" xfId="173" applyFont="1" applyBorder="1" applyAlignment="1" applyProtection="1">
      <alignment vertical="center"/>
    </xf>
    <xf numFmtId="0" fontId="35" fillId="41" borderId="91" xfId="173" applyFont="1" applyFill="1" applyBorder="1" applyAlignment="1" applyProtection="1">
      <alignment vertical="center"/>
      <protection locked="0"/>
    </xf>
    <xf numFmtId="0" fontId="34" fillId="41" borderId="92" xfId="173" applyFont="1" applyFill="1" applyBorder="1" applyAlignment="1" applyProtection="1">
      <alignment vertical="center"/>
      <protection locked="0"/>
    </xf>
    <xf numFmtId="0" fontId="34" fillId="41" borderId="93" xfId="173" applyFont="1" applyFill="1" applyBorder="1" applyAlignment="1" applyProtection="1">
      <alignment vertical="center"/>
      <protection locked="0"/>
    </xf>
    <xf numFmtId="0" fontId="35" fillId="0" borderId="0" xfId="173" applyFont="1" applyBorder="1" applyAlignment="1" applyProtection="1">
      <alignment vertical="center"/>
    </xf>
    <xf numFmtId="0" fontId="35" fillId="0" borderId="38" xfId="173" applyFont="1" applyBorder="1" applyAlignment="1" applyProtection="1">
      <alignment vertical="center"/>
    </xf>
    <xf numFmtId="0" fontId="35" fillId="41" borderId="92" xfId="173" applyFont="1" applyFill="1" applyBorder="1" applyAlignment="1" applyProtection="1">
      <alignment vertical="center"/>
      <protection locked="0"/>
    </xf>
    <xf numFmtId="0" fontId="35" fillId="41" borderId="93" xfId="173" applyFont="1" applyFill="1" applyBorder="1" applyAlignment="1" applyProtection="1">
      <alignment vertical="center"/>
      <protection locked="0"/>
    </xf>
    <xf numFmtId="0" fontId="16" fillId="0" borderId="0" xfId="173" applyBorder="1"/>
    <xf numFmtId="0" fontId="16" fillId="0" borderId="39" xfId="173" applyBorder="1"/>
    <xf numFmtId="0" fontId="16" fillId="0" borderId="64" xfId="173" applyBorder="1"/>
    <xf numFmtId="0" fontId="34" fillId="30" borderId="64" xfId="173" applyFont="1" applyFill="1" applyBorder="1" applyAlignment="1" applyProtection="1">
      <alignment vertical="center"/>
    </xf>
    <xf numFmtId="0" fontId="35" fillId="30" borderId="91" xfId="173" applyFont="1" applyFill="1" applyBorder="1" applyAlignment="1" applyProtection="1">
      <alignment vertical="center"/>
    </xf>
    <xf numFmtId="0" fontId="41" fillId="0" borderId="0" xfId="173" applyFont="1"/>
    <xf numFmtId="0" fontId="35" fillId="41" borderId="99" xfId="173" applyFont="1" applyFill="1" applyBorder="1" applyAlignment="1" applyProtection="1">
      <alignment horizontal="left" vertical="center"/>
    </xf>
    <xf numFmtId="10" fontId="35" fillId="41" borderId="100" xfId="173" applyNumberFormat="1" applyFont="1" applyFill="1" applyBorder="1" applyAlignment="1" applyProtection="1">
      <alignment vertical="center"/>
    </xf>
    <xf numFmtId="0" fontId="35" fillId="41" borderId="101" xfId="173" applyFont="1" applyFill="1" applyBorder="1" applyAlignment="1" applyProtection="1">
      <alignment horizontal="center" vertical="center"/>
    </xf>
    <xf numFmtId="0" fontId="35" fillId="41" borderId="100" xfId="173" applyFont="1" applyFill="1" applyBorder="1" applyAlignment="1" applyProtection="1">
      <alignment horizontal="left" vertical="center"/>
    </xf>
    <xf numFmtId="10" fontId="35" fillId="42" borderId="103" xfId="360" applyNumberFormat="1" applyFont="1" applyFill="1" applyBorder="1" applyAlignment="1" applyProtection="1">
      <alignment vertical="center"/>
      <protection locked="0"/>
    </xf>
    <xf numFmtId="0" fontId="35" fillId="41" borderId="104" xfId="173" applyFont="1" applyFill="1" applyBorder="1" applyAlignment="1" applyProtection="1">
      <alignment horizontal="left" vertical="center"/>
    </xf>
    <xf numFmtId="10" fontId="35" fillId="41" borderId="40" xfId="173" applyNumberFormat="1" applyFont="1" applyFill="1" applyBorder="1" applyAlignment="1" applyProtection="1">
      <alignment vertical="center"/>
    </xf>
    <xf numFmtId="0" fontId="35" fillId="41" borderId="41" xfId="173" applyFont="1" applyFill="1" applyBorder="1" applyAlignment="1" applyProtection="1">
      <alignment horizontal="center" vertical="center"/>
    </xf>
    <xf numFmtId="0" fontId="35" fillId="41" borderId="40" xfId="173" applyFont="1" applyFill="1" applyBorder="1" applyAlignment="1" applyProtection="1">
      <alignment horizontal="left" vertical="center"/>
    </xf>
    <xf numFmtId="0" fontId="35" fillId="41" borderId="105" xfId="173" applyFont="1" applyFill="1" applyBorder="1" applyAlignment="1" applyProtection="1">
      <alignment horizontal="left" vertical="center"/>
    </xf>
    <xf numFmtId="0" fontId="35" fillId="41" borderId="106" xfId="173" applyFont="1" applyFill="1" applyBorder="1" applyAlignment="1" applyProtection="1">
      <alignment horizontal="left" vertical="center"/>
    </xf>
    <xf numFmtId="0" fontId="16" fillId="41" borderId="38" xfId="173" applyFill="1" applyBorder="1"/>
    <xf numFmtId="10" fontId="35" fillId="41" borderId="85" xfId="173" applyNumberFormat="1" applyFont="1" applyFill="1" applyBorder="1" applyAlignment="1" applyProtection="1">
      <alignment vertical="center"/>
    </xf>
    <xf numFmtId="10" fontId="35" fillId="41" borderId="86" xfId="173" applyNumberFormat="1" applyFont="1" applyFill="1" applyBorder="1" applyAlignment="1" applyProtection="1">
      <alignment vertical="center"/>
    </xf>
    <xf numFmtId="0" fontId="16" fillId="41" borderId="44" xfId="173" applyFill="1" applyBorder="1"/>
    <xf numFmtId="0" fontId="35" fillId="41" borderId="46" xfId="173" applyFont="1" applyFill="1" applyBorder="1" applyAlignment="1" applyProtection="1">
      <alignment horizontal="left" vertical="center"/>
    </xf>
    <xf numFmtId="0" fontId="16" fillId="41" borderId="46" xfId="173" applyFill="1" applyBorder="1" applyAlignment="1">
      <alignment horizontal="right" vertical="center"/>
    </xf>
    <xf numFmtId="0" fontId="16" fillId="41" borderId="43" xfId="173" applyFill="1" applyBorder="1" applyAlignment="1">
      <alignment horizontal="right" vertical="center"/>
    </xf>
    <xf numFmtId="0" fontId="16" fillId="0" borderId="57" xfId="173" applyBorder="1"/>
    <xf numFmtId="10" fontId="32" fillId="41" borderId="48" xfId="360" applyNumberFormat="1" applyFont="1" applyFill="1" applyBorder="1"/>
    <xf numFmtId="0" fontId="25" fillId="0" borderId="10" xfId="0" applyFont="1" applyBorder="1" applyAlignment="1">
      <alignment horizontal="center"/>
    </xf>
    <xf numFmtId="0" fontId="25" fillId="0" borderId="11" xfId="0" applyFont="1" applyBorder="1" applyAlignment="1">
      <alignment horizontal="center" wrapText="1"/>
    </xf>
    <xf numFmtId="0" fontId="25" fillId="0" borderId="12" xfId="0" applyFont="1" applyFill="1" applyBorder="1" applyAlignment="1">
      <alignment horizontal="center"/>
    </xf>
    <xf numFmtId="0" fontId="26" fillId="24" borderId="13" xfId="0" applyFont="1" applyFill="1" applyBorder="1" applyAlignment="1">
      <alignment horizontal="center" vertical="center"/>
    </xf>
    <xf numFmtId="0" fontId="27" fillId="0" borderId="32" xfId="0" applyFont="1" applyFill="1" applyBorder="1" applyAlignment="1">
      <alignment horizontal="left" vertical="center"/>
    </xf>
    <xf numFmtId="0" fontId="27" fillId="0" borderId="33" xfId="0" applyFont="1" applyFill="1" applyBorder="1" applyAlignment="1">
      <alignment horizontal="left" vertical="center"/>
    </xf>
    <xf numFmtId="0" fontId="27" fillId="0" borderId="34" xfId="0" applyFont="1" applyFill="1" applyBorder="1" applyAlignment="1">
      <alignment horizontal="left" vertical="center"/>
    </xf>
    <xf numFmtId="0" fontId="27" fillId="0" borderId="49" xfId="0" applyFont="1" applyFill="1" applyBorder="1" applyAlignment="1">
      <alignment horizontal="left" vertical="center"/>
    </xf>
    <xf numFmtId="14" fontId="27" fillId="0" borderId="67" xfId="0" applyNumberFormat="1" applyFont="1" applyFill="1" applyBorder="1" applyAlignment="1">
      <alignment horizontal="left" vertical="center"/>
    </xf>
    <xf numFmtId="0" fontId="27" fillId="0" borderId="49" xfId="0" applyFont="1" applyFill="1" applyBorder="1" applyAlignment="1">
      <alignment horizontal="left" vertical="center" wrapText="1"/>
    </xf>
    <xf numFmtId="0" fontId="27" fillId="0" borderId="67" xfId="0" applyFont="1" applyFill="1" applyBorder="1" applyAlignment="1">
      <alignment horizontal="left" vertical="center"/>
    </xf>
    <xf numFmtId="0" fontId="27" fillId="0" borderId="68" xfId="0" applyFont="1" applyFill="1" applyBorder="1" applyAlignment="1">
      <alignment horizontal="center" vertical="center"/>
    </xf>
    <xf numFmtId="0" fontId="27" fillId="0" borderId="69" xfId="0" applyFont="1" applyFill="1" applyBorder="1" applyAlignment="1">
      <alignment horizontal="left" vertical="center"/>
    </xf>
    <xf numFmtId="0" fontId="27" fillId="0" borderId="19" xfId="0" applyFont="1" applyFill="1" applyBorder="1" applyAlignment="1">
      <alignment horizontal="left" vertical="center" wrapText="1"/>
    </xf>
    <xf numFmtId="0" fontId="18" fillId="0" borderId="28" xfId="0" applyFont="1" applyBorder="1" applyAlignment="1">
      <alignment horizontal="center" vertical="center"/>
    </xf>
    <xf numFmtId="0" fontId="27" fillId="0" borderId="12" xfId="0" applyFont="1" applyFill="1" applyBorder="1" applyAlignment="1">
      <alignment horizontal="center" vertical="center" wrapText="1"/>
    </xf>
    <xf numFmtId="0" fontId="24" fillId="0" borderId="25" xfId="0" applyFont="1" applyFill="1" applyBorder="1" applyAlignment="1">
      <alignment horizontal="right" vertical="center" wrapText="1"/>
    </xf>
    <xf numFmtId="0" fontId="25" fillId="0" borderId="0" xfId="0" applyFont="1" applyBorder="1" applyAlignment="1">
      <alignment horizontal="center" vertical="center"/>
    </xf>
    <xf numFmtId="0" fontId="18" fillId="0" borderId="28" xfId="0" applyFont="1" applyBorder="1" applyAlignment="1">
      <alignment horizontal="left" wrapText="1"/>
    </xf>
    <xf numFmtId="49" fontId="16" fillId="39" borderId="60" xfId="174" applyNumberFormat="1" applyFont="1" applyFill="1" applyBorder="1" applyAlignment="1">
      <alignment horizontal="center" vertical="center" wrapText="1"/>
    </xf>
    <xf numFmtId="0" fontId="16" fillId="39" borderId="46" xfId="174" applyFill="1" applyBorder="1" applyAlignment="1">
      <alignment horizontal="center" vertical="center" wrapText="1"/>
    </xf>
    <xf numFmtId="2" fontId="16" fillId="27" borderId="24" xfId="174" applyNumberFormat="1" applyFont="1" applyFill="1" applyBorder="1" applyAlignment="1">
      <alignment vertical="center" wrapText="1"/>
    </xf>
    <xf numFmtId="0" fontId="31" fillId="38" borderId="54" xfId="174" applyFont="1" applyFill="1" applyBorder="1" applyAlignment="1">
      <alignment horizontal="center" vertical="center"/>
    </xf>
    <xf numFmtId="0" fontId="16" fillId="0" borderId="55" xfId="159" applyBorder="1"/>
    <xf numFmtId="0" fontId="2" fillId="38" borderId="55" xfId="189" applyFill="1" applyBorder="1" applyAlignment="1">
      <alignment horizontal="center"/>
    </xf>
    <xf numFmtId="0" fontId="16" fillId="0" borderId="56" xfId="159" applyBorder="1"/>
    <xf numFmtId="0" fontId="32" fillId="39" borderId="85" xfId="174" applyFont="1" applyFill="1" applyBorder="1" applyAlignment="1">
      <alignment horizontal="center" vertical="center" wrapText="1"/>
    </xf>
    <xf numFmtId="0" fontId="32" fillId="39" borderId="86" xfId="174" applyFont="1" applyFill="1" applyBorder="1" applyAlignment="1">
      <alignment horizontal="center" vertical="center" wrapText="1"/>
    </xf>
    <xf numFmtId="0" fontId="32" fillId="39" borderId="87" xfId="174" applyFont="1" applyFill="1" applyBorder="1" applyAlignment="1">
      <alignment horizontal="center" vertical="center" wrapText="1"/>
    </xf>
    <xf numFmtId="0" fontId="24" fillId="0" borderId="85" xfId="189" applyFont="1" applyBorder="1" applyAlignment="1">
      <alignment horizontal="center" vertical="center" wrapText="1"/>
    </xf>
    <xf numFmtId="0" fontId="24" fillId="0" borderId="86" xfId="189" applyFont="1" applyBorder="1" applyAlignment="1">
      <alignment horizontal="center" vertical="center" wrapText="1"/>
    </xf>
    <xf numFmtId="0" fontId="24" fillId="0" borderId="87" xfId="189" applyFont="1" applyBorder="1" applyAlignment="1">
      <alignment horizontal="center" vertical="center" wrapText="1"/>
    </xf>
    <xf numFmtId="0" fontId="2" fillId="0" borderId="38" xfId="189" applyBorder="1" applyAlignment="1">
      <alignment horizontal="center"/>
    </xf>
    <xf numFmtId="0" fontId="2" fillId="0" borderId="0" xfId="189" applyBorder="1" applyAlignment="1">
      <alignment horizontal="center"/>
    </xf>
    <xf numFmtId="0" fontId="2" fillId="0" borderId="39" xfId="189" applyBorder="1" applyAlignment="1">
      <alignment horizontal="center"/>
    </xf>
    <xf numFmtId="0" fontId="2" fillId="0" borderId="57" xfId="189" applyBorder="1" applyAlignment="1">
      <alignment horizontal="center"/>
    </xf>
    <xf numFmtId="0" fontId="2" fillId="0" borderId="58" xfId="189" applyBorder="1" applyAlignment="1">
      <alignment horizontal="center"/>
    </xf>
    <xf numFmtId="0" fontId="2" fillId="0" borderId="59" xfId="189" applyBorder="1" applyAlignment="1">
      <alignment horizontal="center"/>
    </xf>
    <xf numFmtId="0" fontId="32" fillId="39" borderId="46" xfId="174" applyFont="1" applyFill="1" applyBorder="1" applyAlignment="1">
      <alignment horizontal="center" vertical="center" wrapText="1"/>
    </xf>
    <xf numFmtId="0" fontId="32" fillId="39" borderId="47" xfId="174" applyFont="1" applyFill="1" applyBorder="1" applyAlignment="1">
      <alignment horizontal="center" vertical="center" wrapText="1"/>
    </xf>
    <xf numFmtId="0" fontId="32" fillId="39" borderId="38" xfId="174" applyFont="1" applyFill="1" applyBorder="1" applyAlignment="1">
      <alignment horizontal="center" wrapText="1"/>
    </xf>
    <xf numFmtId="0" fontId="32" fillId="39" borderId="0" xfId="174" applyFont="1" applyFill="1" applyBorder="1" applyAlignment="1">
      <alignment horizontal="center" wrapText="1"/>
    </xf>
    <xf numFmtId="0" fontId="32" fillId="39" borderId="39" xfId="174" applyFont="1" applyFill="1" applyBorder="1" applyAlignment="1">
      <alignment horizontal="center" wrapText="1"/>
    </xf>
    <xf numFmtId="0" fontId="27" fillId="0" borderId="24" xfId="0" applyFont="1" applyFill="1" applyBorder="1" applyAlignment="1">
      <alignment horizontal="center" vertical="center"/>
    </xf>
    <xf numFmtId="0" fontId="27" fillId="0" borderId="18" xfId="0" applyFont="1" applyFill="1" applyBorder="1" applyAlignment="1">
      <alignment horizontal="center" vertical="center"/>
    </xf>
    <xf numFmtId="0" fontId="27" fillId="0" borderId="17" xfId="0" applyFont="1" applyFill="1" applyBorder="1" applyAlignment="1">
      <alignment horizontal="left" vertical="center" wrapText="1"/>
    </xf>
    <xf numFmtId="0" fontId="27" fillId="0" borderId="24" xfId="0" applyFont="1" applyFill="1" applyBorder="1" applyAlignment="1">
      <alignment horizontal="left" vertical="center" wrapText="1"/>
    </xf>
    <xf numFmtId="0" fontId="25" fillId="0" borderId="81" xfId="0" applyFont="1" applyBorder="1" applyAlignment="1">
      <alignment horizontal="center"/>
    </xf>
    <xf numFmtId="0" fontId="25" fillId="0" borderId="82" xfId="0" applyFont="1" applyBorder="1" applyAlignment="1">
      <alignment horizontal="center"/>
    </xf>
    <xf numFmtId="0" fontId="25" fillId="0" borderId="83" xfId="0" applyFont="1" applyBorder="1" applyAlignment="1">
      <alignment horizontal="center"/>
    </xf>
    <xf numFmtId="0" fontId="26" fillId="24" borderId="17" xfId="0" applyFont="1" applyFill="1" applyBorder="1" applyAlignment="1">
      <alignment horizontal="center" vertical="center"/>
    </xf>
    <xf numFmtId="0" fontId="26" fillId="24" borderId="24" xfId="0" applyFont="1" applyFill="1" applyBorder="1" applyAlignment="1">
      <alignment horizontal="center" vertical="center"/>
    </xf>
    <xf numFmtId="0" fontId="26" fillId="24" borderId="18" xfId="0" applyFont="1" applyFill="1" applyBorder="1" applyAlignment="1">
      <alignment horizontal="center" vertical="center"/>
    </xf>
    <xf numFmtId="0" fontId="27" fillId="0" borderId="17" xfId="0" applyFont="1" applyFill="1" applyBorder="1" applyAlignment="1">
      <alignment horizontal="left" vertical="center"/>
    </xf>
    <xf numFmtId="0" fontId="27" fillId="0" borderId="24" xfId="0" applyFont="1" applyFill="1" applyBorder="1" applyAlignment="1">
      <alignment horizontal="left" vertical="center"/>
    </xf>
    <xf numFmtId="0" fontId="27" fillId="0" borderId="18" xfId="0" applyFont="1" applyFill="1" applyBorder="1" applyAlignment="1">
      <alignment horizontal="left" vertical="center"/>
    </xf>
    <xf numFmtId="0" fontId="39" fillId="0" borderId="38" xfId="173" applyFont="1" applyBorder="1" applyAlignment="1">
      <alignment horizontal="center"/>
    </xf>
    <xf numFmtId="0" fontId="39" fillId="0" borderId="0" xfId="173" applyFont="1" applyBorder="1" applyAlignment="1">
      <alignment horizontal="center"/>
    </xf>
    <xf numFmtId="0" fontId="39" fillId="0" borderId="39" xfId="173" applyFont="1" applyBorder="1" applyAlignment="1">
      <alignment horizontal="center"/>
    </xf>
    <xf numFmtId="0" fontId="16" fillId="0" borderId="64" xfId="173" applyBorder="1" applyAlignment="1">
      <alignment horizontal="center" vertical="center" wrapText="1"/>
    </xf>
    <xf numFmtId="0" fontId="16" fillId="0" borderId="65" xfId="173" applyBorder="1" applyAlignment="1">
      <alignment horizontal="center" vertical="center" wrapText="1"/>
    </xf>
    <xf numFmtId="0" fontId="16" fillId="0" borderId="66" xfId="173" applyBorder="1" applyAlignment="1">
      <alignment horizontal="center" vertical="center" wrapText="1"/>
    </xf>
    <xf numFmtId="0" fontId="16" fillId="0" borderId="91" xfId="173" applyBorder="1" applyAlignment="1">
      <alignment horizontal="center" vertical="center" wrapText="1"/>
    </xf>
    <xf numFmtId="0" fontId="16" fillId="0" borderId="92" xfId="173" applyBorder="1" applyAlignment="1">
      <alignment horizontal="center" vertical="center" wrapText="1"/>
    </xf>
    <xf numFmtId="0" fontId="16" fillId="0" borderId="93" xfId="173" applyBorder="1" applyAlignment="1">
      <alignment horizontal="center" vertical="center" wrapText="1"/>
    </xf>
    <xf numFmtId="0" fontId="35" fillId="41" borderId="91" xfId="173" applyFont="1" applyFill="1" applyBorder="1" applyAlignment="1" applyProtection="1">
      <alignment horizontal="left" vertical="center"/>
      <protection locked="0"/>
    </xf>
    <xf numFmtId="0" fontId="35" fillId="41" borderId="92" xfId="173" applyFont="1" applyFill="1" applyBorder="1" applyAlignment="1" applyProtection="1">
      <alignment horizontal="left" vertical="center"/>
      <protection locked="0"/>
    </xf>
    <xf numFmtId="0" fontId="35" fillId="41" borderId="93" xfId="173" applyFont="1" applyFill="1" applyBorder="1" applyAlignment="1" applyProtection="1">
      <alignment horizontal="left" vertical="center"/>
      <protection locked="0"/>
    </xf>
    <xf numFmtId="0" fontId="16" fillId="41" borderId="94" xfId="173" applyFont="1" applyFill="1" applyBorder="1" applyAlignment="1">
      <alignment horizontal="center"/>
    </xf>
    <xf numFmtId="0" fontId="16" fillId="41" borderId="86" xfId="173" applyFont="1" applyFill="1" applyBorder="1" applyAlignment="1">
      <alignment horizontal="center"/>
    </xf>
    <xf numFmtId="0" fontId="16" fillId="41" borderId="63" xfId="173" applyFont="1" applyFill="1" applyBorder="1" applyAlignment="1">
      <alignment horizontal="center"/>
    </xf>
    <xf numFmtId="0" fontId="34" fillId="30" borderId="95" xfId="173" applyFont="1" applyFill="1" applyBorder="1" applyAlignment="1" applyProtection="1">
      <alignment horizontal="center" vertical="center" wrapText="1"/>
    </xf>
    <xf numFmtId="0" fontId="34" fillId="30" borderId="65" xfId="173" applyFont="1" applyFill="1" applyBorder="1" applyAlignment="1" applyProtection="1">
      <alignment horizontal="center" vertical="center" wrapText="1"/>
    </xf>
    <xf numFmtId="0" fontId="34" fillId="30" borderId="96" xfId="173" applyFont="1" applyFill="1" applyBorder="1" applyAlignment="1" applyProtection="1">
      <alignment horizontal="center" vertical="center" wrapText="1"/>
    </xf>
    <xf numFmtId="0" fontId="34" fillId="30" borderId="97" xfId="173" applyFont="1" applyFill="1" applyBorder="1" applyAlignment="1" applyProtection="1">
      <alignment horizontal="center" vertical="center" wrapText="1"/>
    </xf>
    <xf numFmtId="0" fontId="34" fillId="30" borderId="92" xfId="173" applyFont="1" applyFill="1" applyBorder="1" applyAlignment="1" applyProtection="1">
      <alignment horizontal="center" vertical="center" wrapText="1"/>
    </xf>
    <xf numFmtId="0" fontId="34" fillId="30" borderId="98" xfId="173" applyFont="1" applyFill="1" applyBorder="1" applyAlignment="1" applyProtection="1">
      <alignment horizontal="center" vertical="center" wrapText="1"/>
    </xf>
    <xf numFmtId="0" fontId="34" fillId="30" borderId="95" xfId="173" applyFont="1" applyFill="1" applyBorder="1" applyAlignment="1" applyProtection="1">
      <alignment horizontal="center" vertical="center"/>
    </xf>
    <xf numFmtId="0" fontId="34" fillId="30" borderId="66" xfId="173" applyFont="1" applyFill="1" applyBorder="1" applyAlignment="1" applyProtection="1">
      <alignment horizontal="center" vertical="center"/>
    </xf>
    <xf numFmtId="0" fontId="34" fillId="30" borderId="97" xfId="173" applyFont="1" applyFill="1" applyBorder="1" applyAlignment="1" applyProtection="1">
      <alignment horizontal="center" vertical="center"/>
    </xf>
    <xf numFmtId="0" fontId="34" fillId="30" borderId="93" xfId="173" applyFont="1" applyFill="1" applyBorder="1" applyAlignment="1" applyProtection="1">
      <alignment horizontal="center" vertical="center"/>
    </xf>
    <xf numFmtId="10" fontId="35" fillId="41" borderId="101" xfId="173" applyNumberFormat="1" applyFont="1" applyFill="1" applyBorder="1" applyAlignment="1" applyProtection="1">
      <alignment horizontal="center" vertical="center"/>
    </xf>
    <xf numFmtId="10" fontId="35" fillId="41" borderId="102" xfId="173" applyNumberFormat="1" applyFont="1" applyFill="1" applyBorder="1" applyAlignment="1" applyProtection="1">
      <alignment horizontal="center" vertical="center"/>
    </xf>
    <xf numFmtId="10" fontId="35" fillId="41" borderId="41" xfId="173" applyNumberFormat="1" applyFont="1" applyFill="1" applyBorder="1" applyAlignment="1" applyProtection="1">
      <alignment horizontal="center" vertical="center"/>
    </xf>
    <xf numFmtId="10" fontId="35" fillId="41" borderId="42" xfId="173" applyNumberFormat="1" applyFont="1" applyFill="1" applyBorder="1" applyAlignment="1" applyProtection="1">
      <alignment horizontal="center" vertical="center"/>
    </xf>
    <xf numFmtId="0" fontId="16" fillId="0" borderId="109" xfId="173" applyBorder="1" applyAlignment="1">
      <alignment horizontal="center"/>
    </xf>
    <xf numFmtId="0" fontId="16" fillId="0" borderId="41" xfId="173" applyBorder="1" applyAlignment="1">
      <alignment horizontal="center"/>
    </xf>
    <xf numFmtId="0" fontId="16" fillId="0" borderId="110" xfId="173" applyBorder="1" applyAlignment="1">
      <alignment horizontal="center"/>
    </xf>
    <xf numFmtId="0" fontId="32" fillId="41" borderId="94" xfId="173" applyFont="1" applyFill="1" applyBorder="1" applyAlignment="1">
      <alignment horizontal="center"/>
    </xf>
    <xf numFmtId="0" fontId="32" fillId="41" borderId="86" xfId="173" applyFont="1" applyFill="1" applyBorder="1" applyAlignment="1">
      <alignment horizontal="center"/>
    </xf>
    <xf numFmtId="0" fontId="32" fillId="41" borderId="63" xfId="173" applyFont="1" applyFill="1" applyBorder="1" applyAlignment="1">
      <alignment horizontal="center"/>
    </xf>
    <xf numFmtId="10" fontId="16" fillId="41" borderId="85" xfId="173" applyNumberFormat="1" applyFill="1" applyBorder="1" applyAlignment="1">
      <alignment horizontal="left" vertical="center"/>
    </xf>
    <xf numFmtId="0" fontId="16" fillId="41" borderId="86" xfId="173" applyFill="1" applyBorder="1" applyAlignment="1">
      <alignment horizontal="left" vertical="center"/>
    </xf>
    <xf numFmtId="0" fontId="16" fillId="41" borderId="63" xfId="173" applyFill="1" applyBorder="1" applyAlignment="1">
      <alignment horizontal="left" vertical="center"/>
    </xf>
    <xf numFmtId="10" fontId="16" fillId="41" borderId="114" xfId="173" applyNumberFormat="1" applyFill="1" applyBorder="1" applyAlignment="1">
      <alignment horizontal="left" vertical="center"/>
    </xf>
    <xf numFmtId="0" fontId="16" fillId="41" borderId="115" xfId="173" applyFill="1" applyBorder="1" applyAlignment="1">
      <alignment horizontal="left" vertical="center"/>
    </xf>
    <xf numFmtId="0" fontId="16" fillId="41" borderId="116" xfId="173" applyFill="1" applyBorder="1" applyAlignment="1">
      <alignment horizontal="left" vertical="center"/>
    </xf>
    <xf numFmtId="0" fontId="32" fillId="0" borderId="117" xfId="0" applyFont="1" applyBorder="1" applyAlignment="1">
      <alignment horizontal="left" vertical="center" wrapText="1"/>
    </xf>
    <xf numFmtId="0" fontId="32" fillId="0" borderId="118" xfId="0" applyFont="1" applyBorder="1" applyAlignment="1">
      <alignment horizontal="left" vertical="center" wrapText="1"/>
    </xf>
    <xf numFmtId="0" fontId="32" fillId="0" borderId="119" xfId="0" applyFont="1" applyBorder="1" applyAlignment="1">
      <alignment horizontal="left" vertical="center" wrapText="1"/>
    </xf>
    <xf numFmtId="0" fontId="35" fillId="41" borderId="91" xfId="173" applyFont="1" applyFill="1" applyBorder="1" applyAlignment="1" applyProtection="1">
      <alignment horizontal="center" vertical="center" wrapText="1"/>
      <protection locked="0"/>
    </xf>
    <xf numFmtId="0" fontId="35" fillId="41" borderId="92" xfId="173" applyFont="1" applyFill="1" applyBorder="1" applyAlignment="1" applyProtection="1">
      <alignment horizontal="center" vertical="center" wrapText="1"/>
      <protection locked="0"/>
    </xf>
    <xf numFmtId="0" fontId="35" fillId="41" borderId="93" xfId="173" applyFont="1" applyFill="1" applyBorder="1" applyAlignment="1" applyProtection="1">
      <alignment horizontal="center" vertical="center" wrapText="1"/>
      <protection locked="0"/>
    </xf>
    <xf numFmtId="0" fontId="16" fillId="0" borderId="111" xfId="173" applyBorder="1" applyAlignment="1">
      <alignment horizontal="center"/>
    </xf>
    <xf numFmtId="0" fontId="16" fillId="0" borderId="112" xfId="173" applyBorder="1" applyAlignment="1">
      <alignment horizontal="center"/>
    </xf>
    <xf numFmtId="0" fontId="16" fillId="0" borderId="113" xfId="173" applyBorder="1" applyAlignment="1">
      <alignment horizontal="center"/>
    </xf>
    <xf numFmtId="0" fontId="16" fillId="42" borderId="85" xfId="173" applyFill="1" applyBorder="1" applyAlignment="1">
      <alignment horizontal="center"/>
    </xf>
    <xf numFmtId="0" fontId="16" fillId="42" borderId="86" xfId="173" applyFill="1" applyBorder="1" applyAlignment="1">
      <alignment horizontal="center"/>
    </xf>
    <xf numFmtId="0" fontId="16" fillId="42" borderId="87" xfId="173" applyFill="1" applyBorder="1" applyAlignment="1">
      <alignment horizontal="center"/>
    </xf>
    <xf numFmtId="0" fontId="16" fillId="0" borderId="85" xfId="173" applyFont="1" applyBorder="1" applyAlignment="1">
      <alignment horizontal="center"/>
    </xf>
    <xf numFmtId="0" fontId="16" fillId="0" borderId="86" xfId="173" applyFont="1" applyBorder="1" applyAlignment="1">
      <alignment horizontal="center"/>
    </xf>
    <xf numFmtId="0" fontId="16" fillId="0" borderId="63" xfId="173" applyFont="1" applyBorder="1" applyAlignment="1">
      <alignment horizontal="center"/>
    </xf>
    <xf numFmtId="10" fontId="35" fillId="41" borderId="86" xfId="173" applyNumberFormat="1" applyFont="1" applyFill="1" applyBorder="1" applyAlignment="1" applyProtection="1">
      <alignment horizontal="center" vertical="center"/>
    </xf>
    <xf numFmtId="10" fontId="35" fillId="41" borderId="87" xfId="173" applyNumberFormat="1" applyFont="1" applyFill="1" applyBorder="1" applyAlignment="1" applyProtection="1">
      <alignment horizontal="center" vertical="center"/>
    </xf>
    <xf numFmtId="10" fontId="35" fillId="30" borderId="94" xfId="173" applyNumberFormat="1" applyFont="1" applyFill="1" applyBorder="1" applyAlignment="1" applyProtection="1">
      <alignment horizontal="center" vertical="center"/>
    </xf>
    <xf numFmtId="10" fontId="35" fillId="30" borderId="86" xfId="173" applyNumberFormat="1" applyFont="1" applyFill="1" applyBorder="1" applyAlignment="1" applyProtection="1">
      <alignment horizontal="center" vertical="center"/>
    </xf>
    <xf numFmtId="10" fontId="35" fillId="30" borderId="63" xfId="173" applyNumberFormat="1" applyFont="1" applyFill="1" applyBorder="1" applyAlignment="1" applyProtection="1">
      <alignment horizontal="center" vertical="center"/>
    </xf>
    <xf numFmtId="0" fontId="16" fillId="0" borderId="107" xfId="173" applyBorder="1" applyAlignment="1">
      <alignment horizontal="center"/>
    </xf>
    <xf numFmtId="0" fontId="16" fillId="0" borderId="101" xfId="173" applyBorder="1" applyAlignment="1">
      <alignment horizontal="center"/>
    </xf>
    <xf numFmtId="0" fontId="16" fillId="0" borderId="108" xfId="173" applyBorder="1" applyAlignment="1">
      <alignment horizontal="center"/>
    </xf>
  </cellXfs>
  <cellStyles count="378">
    <cellStyle name="20% - Accent1" xfId="3"/>
    <cellStyle name="20% - Accent2" xfId="4"/>
    <cellStyle name="20% - Accent3" xfId="5"/>
    <cellStyle name="20% - Accent4" xfId="6"/>
    <cellStyle name="20% - Accent5" xfId="7"/>
    <cellStyle name="20% - Accent6" xfId="8"/>
    <cellStyle name="20% - Ênfase1 2" xfId="9"/>
    <cellStyle name="20% - Ênfase1 2 2" xfId="10"/>
    <cellStyle name="20% - Ênfase1 3" xfId="11"/>
    <cellStyle name="20% - Ênfase1 3 2" xfId="12"/>
    <cellStyle name="20% - Ênfase2 2" xfId="13"/>
    <cellStyle name="20% - Ênfase2 2 2" xfId="14"/>
    <cellStyle name="20% - Ênfase2 3" xfId="15"/>
    <cellStyle name="20% - Ênfase2 3 2" xfId="16"/>
    <cellStyle name="20% - Ênfase3 2" xfId="17"/>
    <cellStyle name="20% - Ênfase3 2 2" xfId="18"/>
    <cellStyle name="20% - Ênfase3 3" xfId="19"/>
    <cellStyle name="20% - Ênfase3 3 2" xfId="20"/>
    <cellStyle name="20% - Ênfase4 2" xfId="21"/>
    <cellStyle name="20% - Ênfase4 2 2" xfId="22"/>
    <cellStyle name="20% - Ênfase4 3" xfId="23"/>
    <cellStyle name="20% - Ênfase4 3 2" xfId="24"/>
    <cellStyle name="20% - Ênfase5 2" xfId="25"/>
    <cellStyle name="20% - Ênfase5 2 2" xfId="26"/>
    <cellStyle name="20% - Ênfase5 3" xfId="27"/>
    <cellStyle name="20% - Ênfase5 3 2" xfId="28"/>
    <cellStyle name="20% - Ênfase6 2" xfId="29"/>
    <cellStyle name="20% - Ênfase6 2 2" xfId="30"/>
    <cellStyle name="20% - Ênfase6 3" xfId="31"/>
    <cellStyle name="20% - Ênfase6 3 2" xfId="32"/>
    <cellStyle name="40% - Accent1" xfId="33"/>
    <cellStyle name="40% - Accent2" xfId="34"/>
    <cellStyle name="40% - Accent3" xfId="35"/>
    <cellStyle name="40% - Accent4" xfId="36"/>
    <cellStyle name="40% - Accent5" xfId="37"/>
    <cellStyle name="40% - Accent6" xfId="38"/>
    <cellStyle name="40% - Ênfase1 2" xfId="39"/>
    <cellStyle name="40% - Ênfase1 2 2" xfId="40"/>
    <cellStyle name="40% - Ênfase1 3" xfId="41"/>
    <cellStyle name="40% - Ênfase1 3 2" xfId="42"/>
    <cellStyle name="40% - Ênfase2 2" xfId="43"/>
    <cellStyle name="40% - Ênfase2 2 2" xfId="44"/>
    <cellStyle name="40% - Ênfase2 3" xfId="45"/>
    <cellStyle name="40% - Ênfase2 3 2" xfId="46"/>
    <cellStyle name="40% - Ênfase3 2" xfId="47"/>
    <cellStyle name="40% - Ênfase3 2 2" xfId="48"/>
    <cellStyle name="40% - Ênfase3 3" xfId="49"/>
    <cellStyle name="40% - Ênfase3 3 2" xfId="50"/>
    <cellStyle name="40% - Ênfase4 2" xfId="51"/>
    <cellStyle name="40% - Ênfase4 2 2" xfId="52"/>
    <cellStyle name="40% - Ênfase4 3" xfId="53"/>
    <cellStyle name="40% - Ênfase4 3 2" xfId="54"/>
    <cellStyle name="40% - Ênfase5 2" xfId="55"/>
    <cellStyle name="40% - Ênfase5 2 2" xfId="56"/>
    <cellStyle name="40% - Ênfase5 3" xfId="57"/>
    <cellStyle name="40% - Ênfase5 3 2" xfId="58"/>
    <cellStyle name="40% - Ênfase6 2" xfId="59"/>
    <cellStyle name="40% - Ênfase6 2 2" xfId="60"/>
    <cellStyle name="40% - Ênfase6 3" xfId="61"/>
    <cellStyle name="40% - Ênfase6 3 2" xfId="62"/>
    <cellStyle name="60% - Accent1" xfId="63"/>
    <cellStyle name="60% - Accent2" xfId="64"/>
    <cellStyle name="60% - Accent3" xfId="65"/>
    <cellStyle name="60% - Accent4" xfId="66"/>
    <cellStyle name="60% - Accent5" xfId="67"/>
    <cellStyle name="60% - Accent6" xfId="68"/>
    <cellStyle name="60% - Ênfase1 2" xfId="69"/>
    <cellStyle name="60% - Ênfase1 2 2" xfId="70"/>
    <cellStyle name="60% - Ênfase1 3" xfId="71"/>
    <cellStyle name="60% - Ênfase1 3 2" xfId="72"/>
    <cellStyle name="60% - Ênfase2 2" xfId="73"/>
    <cellStyle name="60% - Ênfase2 2 2" xfId="74"/>
    <cellStyle name="60% - Ênfase2 3" xfId="75"/>
    <cellStyle name="60% - Ênfase2 3 2" xfId="76"/>
    <cellStyle name="60% - Ênfase3 2" xfId="77"/>
    <cellStyle name="60% - Ênfase3 2 2" xfId="78"/>
    <cellStyle name="60% - Ênfase3 3" xfId="79"/>
    <cellStyle name="60% - Ênfase3 3 2" xfId="80"/>
    <cellStyle name="60% - Ênfase4 2" xfId="81"/>
    <cellStyle name="60% - Ênfase4 2 2" xfId="82"/>
    <cellStyle name="60% - Ênfase4 3" xfId="83"/>
    <cellStyle name="60% - Ênfase4 3 2" xfId="84"/>
    <cellStyle name="60% - Ênfase5 2" xfId="85"/>
    <cellStyle name="60% - Ênfase5 2 2" xfId="86"/>
    <cellStyle name="60% - Ênfase5 3" xfId="87"/>
    <cellStyle name="60% - Ênfase5 3 2" xfId="88"/>
    <cellStyle name="60% - Ênfase6 2" xfId="89"/>
    <cellStyle name="60% - Ênfase6 2 2" xfId="90"/>
    <cellStyle name="60% - Ênfase6 3" xfId="91"/>
    <cellStyle name="60% - Ênfase6 3 2" xfId="92"/>
    <cellStyle name="Accent1" xfId="93"/>
    <cellStyle name="Accent2" xfId="94"/>
    <cellStyle name="Accent3" xfId="95"/>
    <cellStyle name="Accent4" xfId="96"/>
    <cellStyle name="Accent5" xfId="97"/>
    <cellStyle name="Accent6" xfId="98"/>
    <cellStyle name="Bad" xfId="287"/>
    <cellStyle name="Bad 1" xfId="99"/>
    <cellStyle name="Bom 2" xfId="100"/>
    <cellStyle name="Bom 2 2" xfId="101"/>
    <cellStyle name="Bom 3" xfId="102"/>
    <cellStyle name="Bom 3 2" xfId="103"/>
    <cellStyle name="Calculation" xfId="104"/>
    <cellStyle name="Cálculo 2" xfId="109"/>
    <cellStyle name="Cálculo 2 2" xfId="110"/>
    <cellStyle name="Cálculo 2_PLANILHA CONSILL LICITAÇÃO" xfId="288"/>
    <cellStyle name="Cálculo 3" xfId="111"/>
    <cellStyle name="Cálculo 3 2" xfId="112"/>
    <cellStyle name="Cálculo 3_PLANILHA CONSILL LICITAÇÃO" xfId="289"/>
    <cellStyle name="Cancel" xfId="105"/>
    <cellStyle name="Cancel 2" xfId="106"/>
    <cellStyle name="Cancel 3" xfId="107"/>
    <cellStyle name="Célula de Verificação 2" xfId="113"/>
    <cellStyle name="Célula de Verificação 2 2" xfId="114"/>
    <cellStyle name="Célula de Verificação 2_PLANILHA CONSILL LICITAÇÃO" xfId="290"/>
    <cellStyle name="Célula de Verificação 3" xfId="115"/>
    <cellStyle name="Célula de Verificação 3 2" xfId="116"/>
    <cellStyle name="Célula de Verificação 3_PLANILHA CONSILL LICITAÇÃO" xfId="291"/>
    <cellStyle name="Célula Vinculada 2" xfId="117"/>
    <cellStyle name="Célula Vinculada 2 2" xfId="118"/>
    <cellStyle name="Célula Vinculada 2_PLANILHA CONSILL LICITAÇÃO" xfId="292"/>
    <cellStyle name="Célula Vinculada 3" xfId="119"/>
    <cellStyle name="Célula Vinculada 3 2" xfId="120"/>
    <cellStyle name="Célula Vinculada 3_PLANILHA CONSILL LICITAÇÃO" xfId="293"/>
    <cellStyle name="Check Cell" xfId="108"/>
    <cellStyle name="Data" xfId="121"/>
    <cellStyle name="Data 2" xfId="361"/>
    <cellStyle name="Ênfase1 2" xfId="263"/>
    <cellStyle name="Ênfase1 2 2" xfId="264"/>
    <cellStyle name="Ênfase1 3" xfId="265"/>
    <cellStyle name="Ênfase1 3 2" xfId="266"/>
    <cellStyle name="Ênfase2 2" xfId="267"/>
    <cellStyle name="Ênfase2 2 2" xfId="268"/>
    <cellStyle name="Ênfase2 3" xfId="269"/>
    <cellStyle name="Ênfase2 3 2" xfId="270"/>
    <cellStyle name="Ênfase3 2" xfId="271"/>
    <cellStyle name="Ênfase3 2 2" xfId="272"/>
    <cellStyle name="Ênfase3 3" xfId="273"/>
    <cellStyle name="Ênfase3 3 2" xfId="274"/>
    <cellStyle name="Ênfase4 2" xfId="275"/>
    <cellStyle name="Ênfase4 2 2" xfId="276"/>
    <cellStyle name="Ênfase4 3" xfId="277"/>
    <cellStyle name="Ênfase4 3 2" xfId="278"/>
    <cellStyle name="Ênfase5 2" xfId="279"/>
    <cellStyle name="Ênfase5 2 2" xfId="280"/>
    <cellStyle name="Ênfase5 3" xfId="281"/>
    <cellStyle name="Ênfase5 3 2" xfId="282"/>
    <cellStyle name="Ênfase6 2" xfId="283"/>
    <cellStyle name="Ênfase6 2 2" xfId="284"/>
    <cellStyle name="Ênfase6 3" xfId="285"/>
    <cellStyle name="Ênfase6 3 2" xfId="286"/>
    <cellStyle name="Entrada 2" xfId="122"/>
    <cellStyle name="Entrada 2 2" xfId="123"/>
    <cellStyle name="Entrada 2_PLANILHA CONSILL LICITAÇÃO" xfId="294"/>
    <cellStyle name="Entrada 3" xfId="124"/>
    <cellStyle name="Entrada 3 2" xfId="125"/>
    <cellStyle name="Entrada 3_PLANILHA CONSILL LICITAÇÃO" xfId="295"/>
    <cellStyle name="Excel Built-in Normal" xfId="296"/>
    <cellStyle name="Excel Built-in Normal 3" xfId="297"/>
    <cellStyle name="Explanatory Text" xfId="126"/>
    <cellStyle name="Fixo" xfId="127"/>
    <cellStyle name="Fixo 2" xfId="362"/>
    <cellStyle name="Good" xfId="298"/>
    <cellStyle name="Good 1" xfId="128"/>
    <cellStyle name="Heading 1" xfId="299"/>
    <cellStyle name="Heading 1 1" xfId="129"/>
    <cellStyle name="Heading 2" xfId="300"/>
    <cellStyle name="Heading 2 1" xfId="130"/>
    <cellStyle name="Heading 3" xfId="131"/>
    <cellStyle name="Heading 4" xfId="132"/>
    <cellStyle name="Incorreto 2" xfId="133"/>
    <cellStyle name="Incorreto 2 2" xfId="134"/>
    <cellStyle name="Incorreto 3" xfId="135"/>
    <cellStyle name="Incorreto 3 2" xfId="136"/>
    <cellStyle name="Input" xfId="137"/>
    <cellStyle name="Linked Cell" xfId="138"/>
    <cellStyle name="Moeda 2" xfId="139"/>
    <cellStyle name="Moeda 2 2" xfId="140"/>
    <cellStyle name="Moeda 2 2 2" xfId="141"/>
    <cellStyle name="Moeda 2 2 2 2" xfId="359"/>
    <cellStyle name="Moeda 2 2 3" xfId="320"/>
    <cellStyle name="Moeda 2 3" xfId="142"/>
    <cellStyle name="Moeda 2 3 2" xfId="321"/>
    <cellStyle name="Moeda 2 4" xfId="143"/>
    <cellStyle name="Moeda 2 4 2" xfId="322"/>
    <cellStyle name="Moeda 2 5" xfId="319"/>
    <cellStyle name="Moeda 2_Planilha de Composição de Custos - Copeiragem e Recepc MODELO" xfId="144"/>
    <cellStyle name="Moeda 3" xfId="145"/>
    <cellStyle name="Moeda 3 2" xfId="146"/>
    <cellStyle name="Moeda 3 2 2" xfId="324"/>
    <cellStyle name="Moeda 3 3" xfId="323"/>
    <cellStyle name="Moeda 4" xfId="147"/>
    <cellStyle name="Moeda 4 2" xfId="325"/>
    <cellStyle name="Moeda 5" xfId="148"/>
    <cellStyle name="Moeda 5 2" xfId="326"/>
    <cellStyle name="Moeda 6" xfId="149"/>
    <cellStyle name="Moeda 6 2" xfId="327"/>
    <cellStyle name="Moeda 7" xfId="150"/>
    <cellStyle name="Moeda 7 2" xfId="328"/>
    <cellStyle name="Moeda 8" xfId="151"/>
    <cellStyle name="Moeda 8 2" xfId="329"/>
    <cellStyle name="Moeda 9" xfId="152"/>
    <cellStyle name="Moeda 9 2" xfId="330"/>
    <cellStyle name="Moeda_planilha justificativa" xfId="153"/>
    <cellStyle name="Neutra 2" xfId="154"/>
    <cellStyle name="Neutra 2 2" xfId="155"/>
    <cellStyle name="Neutra 3" xfId="156"/>
    <cellStyle name="Neutra 3 2" xfId="157"/>
    <cellStyle name="Neutral" xfId="301"/>
    <cellStyle name="Neutral 1" xfId="158"/>
    <cellStyle name="Neutro" xfId="302"/>
    <cellStyle name="Normal" xfId="0" builtinId="0"/>
    <cellStyle name="Normal 10" xfId="363"/>
    <cellStyle name="Normal 141" xfId="159"/>
    <cellStyle name="Normal 142" xfId="160"/>
    <cellStyle name="Normal 147" xfId="161"/>
    <cellStyle name="Normal 152" xfId="162"/>
    <cellStyle name="Normal 153" xfId="163"/>
    <cellStyle name="Normal 155" xfId="164"/>
    <cellStyle name="Normal 156" xfId="165"/>
    <cellStyle name="Normal 158" xfId="166"/>
    <cellStyle name="Normal 159" xfId="167"/>
    <cellStyle name="Normal 160" xfId="168"/>
    <cellStyle name="Normal 161" xfId="169"/>
    <cellStyle name="Normal 165" xfId="170"/>
    <cellStyle name="Normal 166" xfId="171"/>
    <cellStyle name="Normal 173" xfId="172"/>
    <cellStyle name="Normal 2" xfId="173"/>
    <cellStyle name="Normal 2 2" xfId="174"/>
    <cellStyle name="Normal 2 2 2" xfId="175"/>
    <cellStyle name="Normal 2 3" xfId="176"/>
    <cellStyle name="Normal 2_022-007-ORC-R2 - 19NOV2014" xfId="177"/>
    <cellStyle name="Normal 3" xfId="178"/>
    <cellStyle name="Normal 3 3" xfId="179"/>
    <cellStyle name="Normal 4" xfId="180"/>
    <cellStyle name="Normal 5" xfId="181"/>
    <cellStyle name="Normal 6" xfId="182"/>
    <cellStyle name="Normal 7" xfId="183"/>
    <cellStyle name="Normal 8" xfId="184"/>
    <cellStyle name="Normal 85" xfId="185"/>
    <cellStyle name="Normal 87" xfId="186"/>
    <cellStyle name="Normal 9" xfId="187"/>
    <cellStyle name="Normal_Pesquisa no referencial 10 de maio de 2013" xfId="188"/>
    <cellStyle name="Normal_PLANILHA - LICITAÇÃO CHIQUINHO DE CARVALHO" xfId="189"/>
    <cellStyle name="Normal_Planilha com Declaração RT" xfId="190"/>
    <cellStyle name="Nota 2" xfId="191"/>
    <cellStyle name="Nota 2 2" xfId="192"/>
    <cellStyle name="Nota 2 2 2" xfId="332"/>
    <cellStyle name="Nota 2 3" xfId="331"/>
    <cellStyle name="Nota 2_PLANILHA CONSILL LICITAÇÃO" xfId="303"/>
    <cellStyle name="Nota 3" xfId="193"/>
    <cellStyle name="Nota 3 2" xfId="194"/>
    <cellStyle name="Nota 3 2 2" xfId="334"/>
    <cellStyle name="Nota 3 3" xfId="333"/>
    <cellStyle name="Nota 3_PLANILHA CONSILL LICITAÇÃO" xfId="304"/>
    <cellStyle name="Note" xfId="305"/>
    <cellStyle name="Note 1" xfId="195"/>
    <cellStyle name="Note 1 2" xfId="335"/>
    <cellStyle name="Output" xfId="196"/>
    <cellStyle name="Percentual" xfId="197"/>
    <cellStyle name="Percentual 2" xfId="364"/>
    <cellStyle name="Ponto" xfId="198"/>
    <cellStyle name="Ponto 2" xfId="365"/>
    <cellStyle name="Porcentagem" xfId="2" builtinId="5"/>
    <cellStyle name="Porcentagem 10" xfId="199"/>
    <cellStyle name="Porcentagem 10 2" xfId="336"/>
    <cellStyle name="Porcentagem 10 3" xfId="360"/>
    <cellStyle name="Porcentagem 2" xfId="200"/>
    <cellStyle name="Porcentagem 2 2" xfId="201"/>
    <cellStyle name="Porcentagem 2 2 2" xfId="338"/>
    <cellStyle name="Porcentagem 2 3" xfId="202"/>
    <cellStyle name="Porcentagem 2 3 2" xfId="339"/>
    <cellStyle name="Porcentagem 2 4" xfId="337"/>
    <cellStyle name="Porcentagem 3" xfId="203"/>
    <cellStyle name="Porcentagem 3 2" xfId="340"/>
    <cellStyle name="Porcentagem 4" xfId="204"/>
    <cellStyle name="Porcentagem 4 2" xfId="341"/>
    <cellStyle name="Porcentagem 5" xfId="205"/>
    <cellStyle name="Porcentagem 5 2" xfId="206"/>
    <cellStyle name="Porcentagem 5 2 2" xfId="343"/>
    <cellStyle name="Porcentagem 5 3" xfId="342"/>
    <cellStyle name="Porcentagem 6" xfId="207"/>
    <cellStyle name="Porcentagem 6 2" xfId="344"/>
    <cellStyle name="Porcentagem 7" xfId="357"/>
    <cellStyle name="Ruim" xfId="306"/>
    <cellStyle name="Saída 2" xfId="208"/>
    <cellStyle name="Saída 2 2" xfId="209"/>
    <cellStyle name="Saída 2_PLANILHA CONSILL LICITAÇÃO" xfId="307"/>
    <cellStyle name="Saída 3" xfId="210"/>
    <cellStyle name="Saída 3 2" xfId="211"/>
    <cellStyle name="Saída 3_PLANILHA CONSILL LICITAÇÃO" xfId="308"/>
    <cellStyle name="Separador de m" xfId="212"/>
    <cellStyle name="Separador de m 2" xfId="366"/>
    <cellStyle name="Separador de milhares 10" xfId="213"/>
    <cellStyle name="Separador de milhares 10 2" xfId="214"/>
    <cellStyle name="Separador de milhares 10 2 2" xfId="346"/>
    <cellStyle name="Separador de milhares 10 3" xfId="345"/>
    <cellStyle name="Separador de milhares 2" xfId="215"/>
    <cellStyle name="Separador de milhares 2 2" xfId="216"/>
    <cellStyle name="Separador de milhares 2 2 2" xfId="217"/>
    <cellStyle name="Separador de milhares 2 2 3" xfId="348"/>
    <cellStyle name="Separador de milhares 2 3" xfId="218"/>
    <cellStyle name="Separador de milhares 2 3 2" xfId="349"/>
    <cellStyle name="Separador de milhares 2 4" xfId="347"/>
    <cellStyle name="Separador de milhares 3" xfId="219"/>
    <cellStyle name="Separador de milhares 3 2" xfId="309"/>
    <cellStyle name="Separador de milhares 3 3" xfId="350"/>
    <cellStyle name="Separador de milhares 4" xfId="220"/>
    <cellStyle name="Separador de milhares 4 2" xfId="351"/>
    <cellStyle name="Separador de milhares 5" xfId="221"/>
    <cellStyle name="Separador de milhares 5 2" xfId="310"/>
    <cellStyle name="Separador de milhares 5 3" xfId="222"/>
    <cellStyle name="Separador de milhares 5 3 2" xfId="353"/>
    <cellStyle name="Separador de milhares 5 4" xfId="352"/>
    <cellStyle name="Separador de milhares 6" xfId="358"/>
    <cellStyle name="Separador de milhares_UBS DA CONCORDIA REVISADO R1-1" xfId="223"/>
    <cellStyle name="Texto de Aviso 2" xfId="224"/>
    <cellStyle name="Texto de Aviso 2 2" xfId="225"/>
    <cellStyle name="Texto de Aviso 3" xfId="226"/>
    <cellStyle name="Texto de Aviso 3 2" xfId="227"/>
    <cellStyle name="Texto Explicativo 2" xfId="228"/>
    <cellStyle name="Texto Explicativo 2 2" xfId="229"/>
    <cellStyle name="Texto Explicativo 3" xfId="230"/>
    <cellStyle name="Texto Explicativo 3 2" xfId="231"/>
    <cellStyle name="Title" xfId="232"/>
    <cellStyle name="Título 1 2" xfId="239"/>
    <cellStyle name="Título 1 2 2" xfId="240"/>
    <cellStyle name="Título 1 2_PLANILHA CONSILL LICITAÇÃO" xfId="311"/>
    <cellStyle name="Título 1 3" xfId="241"/>
    <cellStyle name="Título 1 3 2" xfId="242"/>
    <cellStyle name="Título 1 3_PLANILHA CONSILL LICITAÇÃO" xfId="312"/>
    <cellStyle name="Título 2 2" xfId="243"/>
    <cellStyle name="Título 2 2 2" xfId="244"/>
    <cellStyle name="Título 2 2_PLANILHA CONSILL LICITAÇÃO" xfId="313"/>
    <cellStyle name="Título 2 3" xfId="245"/>
    <cellStyle name="Título 2 3 2" xfId="246"/>
    <cellStyle name="Título 2 3_PLANILHA CONSILL LICITAÇÃO" xfId="314"/>
    <cellStyle name="Título 3 2" xfId="247"/>
    <cellStyle name="Título 3 2 2" xfId="248"/>
    <cellStyle name="Título 3 2_PLANILHA CONSILL LICITAÇÃO" xfId="315"/>
    <cellStyle name="Título 3 3" xfId="249"/>
    <cellStyle name="Título 3 3 2" xfId="250"/>
    <cellStyle name="Título 3 3_PLANILHA CONSILL LICITAÇÃO" xfId="316"/>
    <cellStyle name="Título 4 2" xfId="251"/>
    <cellStyle name="Título 4 2 2" xfId="252"/>
    <cellStyle name="Título 4 3" xfId="253"/>
    <cellStyle name="Título 4 3 2" xfId="254"/>
    <cellStyle name="Título 5" xfId="255"/>
    <cellStyle name="Título 5 2" xfId="256"/>
    <cellStyle name="Título 6" xfId="257"/>
    <cellStyle name="Título 6 2" xfId="258"/>
    <cellStyle name="Titulo1" xfId="233"/>
    <cellStyle name="Titulo1 2" xfId="367"/>
    <cellStyle name="Titulo2" xfId="234"/>
    <cellStyle name="Titulo2 2" xfId="368"/>
    <cellStyle name="Total 2" xfId="235"/>
    <cellStyle name="Total 2 2" xfId="236"/>
    <cellStyle name="Total 2_PLANILHA CONSILL LICITAÇÃO" xfId="317"/>
    <cellStyle name="Total 3" xfId="237"/>
    <cellStyle name="Total 3 2" xfId="238"/>
    <cellStyle name="Total 3_PLANILHA CONSILL LICITAÇÃO" xfId="318"/>
    <cellStyle name="Vírgula" xfId="1" builtinId="3"/>
    <cellStyle name="Vírgula 2" xfId="259"/>
    <cellStyle name="Vírgula 2 2" xfId="354"/>
    <cellStyle name="Vírgula 2 2 2" xfId="369"/>
    <cellStyle name="Vírgula 2 3" xfId="370"/>
    <cellStyle name="Vírgula 2 4" xfId="371"/>
    <cellStyle name="Vírgula 3" xfId="260"/>
    <cellStyle name="Vírgula 3 2" xfId="355"/>
    <cellStyle name="Vírgula 3 2 2" xfId="372"/>
    <cellStyle name="Vírgula 3 2 3" xfId="373"/>
    <cellStyle name="Vírgula 3 3" xfId="374"/>
    <cellStyle name="Vírgula 4" xfId="261"/>
    <cellStyle name="Vírgula 4 2" xfId="356"/>
    <cellStyle name="Vírgula 5" xfId="375"/>
    <cellStyle name="Vírgula 7" xfId="376"/>
    <cellStyle name="Vírgula 7 2" xfId="377"/>
    <cellStyle name="Warning Text" xfId="262"/>
  </cellStyles>
  <dxfs count="17">
    <dxf>
      <fill>
        <patternFill patternType="gray125">
          <bgColor indexed="51"/>
        </patternFill>
      </fill>
    </dxf>
    <dxf>
      <font>
        <condense val="0"/>
        <extend val="0"/>
        <color indexed="10"/>
      </font>
      <fill>
        <patternFill>
          <bgColor indexed="51"/>
        </patternFill>
      </fill>
    </dxf>
    <dxf>
      <font>
        <condense val="0"/>
        <extend val="0"/>
        <color indexed="12"/>
      </font>
      <fill>
        <patternFill>
          <bgColor indexed="27"/>
        </patternFill>
      </fill>
    </dxf>
    <dxf>
      <font>
        <b/>
        <i/>
        <condense val="0"/>
        <extend val="0"/>
        <color indexed="10"/>
      </font>
    </dxf>
    <dxf>
      <fill>
        <patternFill patternType="gray0625">
          <bgColor indexed="5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2"/>
        </patternFill>
      </fill>
    </dxf>
    <dxf>
      <font>
        <b val="0"/>
        <condense val="0"/>
        <extend val="0"/>
        <color indexed="10"/>
      </font>
    </dxf>
    <dxf>
      <font>
        <b val="0"/>
        <condense val="0"/>
        <extend val="0"/>
        <color indexed="10"/>
      </font>
    </dxf>
    <dxf>
      <font>
        <b val="0"/>
        <condense val="0"/>
        <extend val="0"/>
        <color indexed="10"/>
      </font>
    </dxf>
    <dxf>
      <font>
        <b val="0"/>
        <condense val="0"/>
        <extend val="0"/>
        <color indexed="10"/>
      </font>
    </dxf>
    <dxf>
      <font>
        <b val="0"/>
        <condense val="0"/>
        <extend val="0"/>
        <color indexed="10"/>
      </font>
    </dxf>
    <dxf>
      <font>
        <b val="0"/>
        <condense val="0"/>
        <extend val="0"/>
        <color indexed="10"/>
      </font>
    </dxf>
    <dxf>
      <font>
        <condense val="0"/>
        <extend val="0"/>
        <color indexed="10"/>
      </font>
    </dxf>
    <dxf>
      <font>
        <b val="0"/>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EFB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DFB2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haredStrings" Target="sharedString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469461</xdr:colOff>
      <xdr:row>157</xdr:row>
      <xdr:rowOff>9525</xdr:rowOff>
    </xdr:from>
    <xdr:to>
      <xdr:col>2</xdr:col>
      <xdr:colOff>3065517</xdr:colOff>
      <xdr:row>160</xdr:row>
      <xdr:rowOff>19598</xdr:rowOff>
    </xdr:to>
    <xdr:sp macro="" textlink="" fLocksText="0">
      <xdr:nvSpPr>
        <xdr:cNvPr id="1026" name="Text Box 14">
          <a:extLst>
            <a:ext uri="{FF2B5EF4-FFF2-40B4-BE49-F238E27FC236}">
              <a16:creationId xmlns:a16="http://schemas.microsoft.com/office/drawing/2014/main" id="{00000000-0008-0000-0000-000002040000}"/>
            </a:ext>
          </a:extLst>
        </xdr:cNvPr>
        <xdr:cNvSpPr txBox="1">
          <a:spLocks noChangeArrowheads="1"/>
        </xdr:cNvSpPr>
      </xdr:nvSpPr>
      <xdr:spPr bwMode="auto">
        <a:xfrm>
          <a:off x="1060668" y="62666508"/>
          <a:ext cx="3636142" cy="524642"/>
        </a:xfrm>
        <a:prstGeom prst="rect">
          <a:avLst/>
        </a:prstGeom>
        <a:solidFill>
          <a:srgbClr val="FFFFFF"/>
        </a:solidFill>
        <a:ln w="9525" cap="flat">
          <a:noFill/>
          <a:round/>
          <a:headEnd/>
          <a:tailEnd/>
        </a:ln>
        <a:effectLst/>
      </xdr:spPr>
      <xdr:txBody>
        <a:bodyPr vertOverflow="clip" wrap="square" lIns="27360" tIns="27360" rIns="0" bIns="0" anchor="t" upright="1"/>
        <a:lstStyle/>
        <a:p>
          <a:pPr algn="ctr" rtl="0">
            <a:defRPr sz="1000"/>
          </a:pPr>
          <a:r>
            <a:rPr lang="pt-BR" sz="1100" b="0" i="0" strike="noStrike">
              <a:solidFill>
                <a:srgbClr val="000000"/>
              </a:solidFill>
              <a:latin typeface="Calibri"/>
            </a:rPr>
            <a:t>BRENO SALOMÃO GOMES</a:t>
          </a:r>
        </a:p>
        <a:p>
          <a:pPr algn="ctr" rtl="0">
            <a:defRPr sz="1000"/>
          </a:pPr>
          <a:r>
            <a:rPr lang="pt-BR" sz="1200" b="0" i="0" strike="noStrike">
              <a:solidFill>
                <a:srgbClr val="000000"/>
              </a:solidFill>
              <a:latin typeface="Calibri"/>
            </a:rPr>
            <a:t>Secretário Municipal de Desenvolvimento Urbano </a:t>
          </a:r>
        </a:p>
      </xdr:txBody>
    </xdr:sp>
    <xdr:clientData/>
  </xdr:twoCellAnchor>
  <xdr:twoCellAnchor>
    <xdr:from>
      <xdr:col>1</xdr:col>
      <xdr:colOff>628650</xdr:colOff>
      <xdr:row>0</xdr:row>
      <xdr:rowOff>76200</xdr:rowOff>
    </xdr:from>
    <xdr:to>
      <xdr:col>6</xdr:col>
      <xdr:colOff>295275</xdr:colOff>
      <xdr:row>0</xdr:row>
      <xdr:rowOff>762000</xdr:rowOff>
    </xdr:to>
    <xdr:pic>
      <xdr:nvPicPr>
        <xdr:cNvPr id="1027" name="Picture 6">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057275" y="76200"/>
          <a:ext cx="6591300" cy="685800"/>
        </a:xfrm>
        <a:prstGeom prst="rect">
          <a:avLst/>
        </a:prstGeom>
        <a:noFill/>
        <a:ln w="9525" cap="flat">
          <a:noFill/>
          <a:round/>
          <a:headEnd/>
          <a:tailEnd/>
        </a:ln>
        <a:effectLst/>
      </xdr:spPr>
    </xdr:pic>
    <xdr:clientData/>
  </xdr:twoCellAnchor>
  <xdr:twoCellAnchor>
    <xdr:from>
      <xdr:col>3</xdr:col>
      <xdr:colOff>229915</xdr:colOff>
      <xdr:row>156</xdr:row>
      <xdr:rowOff>339396</xdr:rowOff>
    </xdr:from>
    <xdr:to>
      <xdr:col>5</xdr:col>
      <xdr:colOff>864915</xdr:colOff>
      <xdr:row>159</xdr:row>
      <xdr:rowOff>109482</xdr:rowOff>
    </xdr:to>
    <xdr:sp macro="" textlink="" fLocksText="0">
      <xdr:nvSpPr>
        <xdr:cNvPr id="5" name="Text Box 14">
          <a:extLst>
            <a:ext uri="{FF2B5EF4-FFF2-40B4-BE49-F238E27FC236}">
              <a16:creationId xmlns:a16="http://schemas.microsoft.com/office/drawing/2014/main" id="{00000000-0008-0000-0000-000005000000}"/>
            </a:ext>
          </a:extLst>
        </xdr:cNvPr>
        <xdr:cNvSpPr txBox="1">
          <a:spLocks noChangeArrowheads="1"/>
        </xdr:cNvSpPr>
      </xdr:nvSpPr>
      <xdr:spPr bwMode="auto">
        <a:xfrm>
          <a:off x="5430346" y="62689827"/>
          <a:ext cx="2134914" cy="514569"/>
        </a:xfrm>
        <a:prstGeom prst="rect">
          <a:avLst/>
        </a:prstGeom>
        <a:solidFill>
          <a:srgbClr val="FFFFFF"/>
        </a:solidFill>
        <a:ln w="9525" cap="flat">
          <a:noFill/>
          <a:round/>
          <a:headEnd/>
          <a:tailEnd/>
        </a:ln>
        <a:effectLst/>
      </xdr:spPr>
      <xdr:txBody>
        <a:bodyPr vertOverflow="clip" wrap="square" lIns="27360" tIns="27360" rIns="0" bIns="0" anchor="t" upright="1"/>
        <a:lstStyle/>
        <a:p>
          <a:pPr algn="ctr" rtl="0">
            <a:defRPr sz="1000"/>
          </a:pPr>
          <a:r>
            <a:rPr lang="pt-BR" sz="1100" b="0" i="0" strike="noStrike">
              <a:solidFill>
                <a:srgbClr val="000000"/>
              </a:solidFill>
              <a:latin typeface="+mn-lt"/>
            </a:rPr>
            <a:t>DIORGENES DE SOUZA BARBOSA</a:t>
          </a:r>
          <a:r>
            <a:rPr lang="pt-BR" sz="1200" b="0" i="0" strike="noStrike">
              <a:solidFill>
                <a:srgbClr val="000000"/>
              </a:solidFill>
              <a:latin typeface="+mn-lt"/>
            </a:rPr>
            <a:t> Diretor de Obras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48432</xdr:colOff>
      <xdr:row>33</xdr:row>
      <xdr:rowOff>16145</xdr:rowOff>
    </xdr:from>
    <xdr:to>
      <xdr:col>2</xdr:col>
      <xdr:colOff>843218</xdr:colOff>
      <xdr:row>34</xdr:row>
      <xdr:rowOff>0</xdr:rowOff>
    </xdr:to>
    <xdr:sp macro="" textlink="" fLocksText="0">
      <xdr:nvSpPr>
        <xdr:cNvPr id="2" name="Text Box 14">
          <a:extLst>
            <a:ext uri="{FF2B5EF4-FFF2-40B4-BE49-F238E27FC236}">
              <a16:creationId xmlns:a16="http://schemas.microsoft.com/office/drawing/2014/main" id="{00000000-0008-0000-0100-000002000000}"/>
            </a:ext>
          </a:extLst>
        </xdr:cNvPr>
        <xdr:cNvSpPr txBox="1">
          <a:spLocks noChangeArrowheads="1"/>
        </xdr:cNvSpPr>
      </xdr:nvSpPr>
      <xdr:spPr bwMode="auto">
        <a:xfrm>
          <a:off x="48432" y="7402056"/>
          <a:ext cx="3636142" cy="516610"/>
        </a:xfrm>
        <a:prstGeom prst="rect">
          <a:avLst/>
        </a:prstGeom>
        <a:solidFill>
          <a:srgbClr val="FFFFFF"/>
        </a:solidFill>
        <a:ln w="9525" cap="flat">
          <a:noFill/>
          <a:round/>
          <a:headEnd/>
          <a:tailEnd/>
        </a:ln>
        <a:effectLst/>
      </xdr:spPr>
      <xdr:txBody>
        <a:bodyPr vertOverflow="clip" wrap="square" lIns="27360" tIns="27360" rIns="0" bIns="0" anchor="t" upright="1"/>
        <a:lstStyle/>
        <a:p>
          <a:pPr algn="ctr" rtl="0">
            <a:defRPr sz="1000"/>
          </a:pPr>
          <a:r>
            <a:rPr lang="pt-BR" sz="1100" b="0" i="0" strike="noStrike">
              <a:solidFill>
                <a:srgbClr val="000000"/>
              </a:solidFill>
              <a:latin typeface="Calibri"/>
            </a:rPr>
            <a:t>BRENO SALOMÃO GOMES</a:t>
          </a:r>
        </a:p>
        <a:p>
          <a:pPr algn="ctr" rtl="0">
            <a:defRPr sz="1000"/>
          </a:pPr>
          <a:r>
            <a:rPr lang="pt-BR" sz="1200" b="0" i="0" strike="noStrike">
              <a:solidFill>
                <a:srgbClr val="000000"/>
              </a:solidFill>
              <a:latin typeface="Calibri"/>
            </a:rPr>
            <a:t>Secretário Municipal de Desenvolvimento Urbano </a:t>
          </a:r>
        </a:p>
      </xdr:txBody>
    </xdr:sp>
    <xdr:clientData/>
  </xdr:twoCellAnchor>
  <xdr:twoCellAnchor>
    <xdr:from>
      <xdr:col>3</xdr:col>
      <xdr:colOff>427818</xdr:colOff>
      <xdr:row>33</xdr:row>
      <xdr:rowOff>0</xdr:rowOff>
    </xdr:from>
    <xdr:to>
      <xdr:col>7</xdr:col>
      <xdr:colOff>36166</xdr:colOff>
      <xdr:row>34</xdr:row>
      <xdr:rowOff>0</xdr:rowOff>
    </xdr:to>
    <xdr:sp macro="" textlink="" fLocksText="0">
      <xdr:nvSpPr>
        <xdr:cNvPr id="3" name="Text Box 14">
          <a:extLst>
            <a:ext uri="{FF2B5EF4-FFF2-40B4-BE49-F238E27FC236}">
              <a16:creationId xmlns:a16="http://schemas.microsoft.com/office/drawing/2014/main" id="{00000000-0008-0000-0100-000003000000}"/>
            </a:ext>
          </a:extLst>
        </xdr:cNvPr>
        <xdr:cNvSpPr txBox="1">
          <a:spLocks noChangeArrowheads="1"/>
        </xdr:cNvSpPr>
      </xdr:nvSpPr>
      <xdr:spPr bwMode="auto">
        <a:xfrm>
          <a:off x="4116737" y="7385911"/>
          <a:ext cx="2546569" cy="532754"/>
        </a:xfrm>
        <a:prstGeom prst="rect">
          <a:avLst/>
        </a:prstGeom>
        <a:solidFill>
          <a:srgbClr val="FFFFFF"/>
        </a:solidFill>
        <a:ln w="9525" cap="flat">
          <a:noFill/>
          <a:round/>
          <a:headEnd/>
          <a:tailEnd/>
        </a:ln>
        <a:effectLst/>
      </xdr:spPr>
      <xdr:txBody>
        <a:bodyPr vertOverflow="clip" wrap="square" lIns="27360" tIns="27360" rIns="0" bIns="0" anchor="t" upright="1"/>
        <a:lstStyle/>
        <a:p>
          <a:pPr algn="ctr" rtl="0">
            <a:defRPr sz="1000"/>
          </a:pPr>
          <a:r>
            <a:rPr lang="pt-BR" sz="1100" b="0" i="0" strike="noStrike">
              <a:solidFill>
                <a:srgbClr val="000000"/>
              </a:solidFill>
              <a:latin typeface="Calibri"/>
            </a:rPr>
            <a:t>DIORGENES DE SOUZA BARBOSA</a:t>
          </a:r>
        </a:p>
        <a:p>
          <a:pPr algn="ctr" rtl="0">
            <a:defRPr sz="1000"/>
          </a:pPr>
          <a:r>
            <a:rPr lang="pt-BR" sz="1200" b="0" i="0" strike="noStrike">
              <a:solidFill>
                <a:srgbClr val="000000"/>
              </a:solidFill>
              <a:latin typeface="Calibri"/>
            </a:rPr>
            <a:t>Diretor de Obras      </a:t>
          </a:r>
          <a:r>
            <a:rPr lang="pt-BR" sz="1600" b="0" i="0" strike="noStrike">
              <a:solidFill>
                <a:srgbClr val="000000"/>
              </a:solidFill>
              <a:latin typeface="Calibri"/>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76200</xdr:rowOff>
    </xdr:from>
    <xdr:to>
      <xdr:col>4</xdr:col>
      <xdr:colOff>95250</xdr:colOff>
      <xdr:row>0</xdr:row>
      <xdr:rowOff>704850</xdr:rowOff>
    </xdr:to>
    <xdr:pic>
      <xdr:nvPicPr>
        <xdr:cNvPr id="3073" name="Picture 6">
          <a:extLst>
            <a:ext uri="{FF2B5EF4-FFF2-40B4-BE49-F238E27FC236}">
              <a16:creationId xmlns:a16="http://schemas.microsoft.com/office/drawing/2014/main" id="{00000000-0008-0000-0200-0000010C0000}"/>
            </a:ext>
          </a:extLst>
        </xdr:cNvPr>
        <xdr:cNvPicPr>
          <a:picLocks noChangeAspect="1" noChangeArrowheads="1"/>
        </xdr:cNvPicPr>
      </xdr:nvPicPr>
      <xdr:blipFill>
        <a:blip xmlns:r="http://schemas.openxmlformats.org/officeDocument/2006/relationships" r:embed="rId1"/>
        <a:srcRect b="8330"/>
        <a:stretch>
          <a:fillRect/>
        </a:stretch>
      </xdr:blipFill>
      <xdr:spPr bwMode="auto">
        <a:xfrm>
          <a:off x="1638300" y="76200"/>
          <a:ext cx="5953125" cy="628650"/>
        </a:xfrm>
        <a:prstGeom prst="rect">
          <a:avLst/>
        </a:prstGeom>
        <a:noFill/>
        <a:ln w="9525" cap="flat">
          <a:noFill/>
          <a:round/>
          <a:headEnd/>
          <a:tailEnd/>
        </a:ln>
        <a:effec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28575</xdr:colOff>
      <xdr:row>0</xdr:row>
      <xdr:rowOff>38100</xdr:rowOff>
    </xdr:from>
    <xdr:to>
      <xdr:col>9</xdr:col>
      <xdr:colOff>514350</xdr:colOff>
      <xdr:row>1</xdr:row>
      <xdr:rowOff>323850</xdr:rowOff>
    </xdr:to>
    <xdr:pic>
      <xdr:nvPicPr>
        <xdr:cNvPr id="2" name="Picture 1" descr="Cabecalho_Timbrado_PB">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0975" y="38100"/>
          <a:ext cx="5229225" cy="7239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ack_server\descritivos\Meus%20documentos\Egesa-antigos\TO-134\Meus%20Documentos\FV-DN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ack_server\descritivos\Meus%20documentos\Egesa-antigos\TO-134\0798\TECNICO\TEACOMP\LOTE06\P09\P10\RELAT6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ack_server\descritivos\Meus%20documentos\EGESA\Br-482mg\Volume1\CANA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ack_server\descritivos\Projetos\Marcilio\TO-010\Meus%20documentos\EGESA\Br-482mg\Volume1\CANA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Arquivos%20internos/Quadro%20de%20quantidades/ORCAMEN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Arquivos%20internos\Quadro%20de%20quantidades\ORCAMENT.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ilesrv2\obras\Arquivos%20internos\Quadro%20de%20quantidades\ORCAMENT.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PMLS\MODELO%20PLANILHA%20E%20BDI%20ATUALIZADO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_ORIGINAL"/>
      <sheetName val="RESUMO_AUT1"/>
    </sheet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orcamentodnerL1"/>
      <sheetName val="qorcamentodnerL2"/>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orcamentodnerL1"/>
      <sheetName val="qorcamentodnerL2"/>
    </sheetNames>
    <sheetDataSet>
      <sheetData sheetId="0"/>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orcamentodnerL1"/>
      <sheetName val="qorcamentodnerL2"/>
    </sheetNames>
    <sheetDataSet>
      <sheetData sheetId="0" refreshError="1"/>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BDI TCU 2622 - EDIF"/>
      <sheetName val="BDI TCU 2622 -URBANAS "/>
      <sheetName val="BDI TCU 2622 -SANEAMENTO"/>
      <sheetName val="BDI TCU 2622 - ELET"/>
      <sheetName val="BDI TCU 2622 - MAT.EQUIP"/>
      <sheetName val="BDI TCU 2622 PORT.MAR.FLU"/>
      <sheetName val="QCI"/>
      <sheetName val="CRONOGRAMA FINAN"/>
      <sheetName val="CRONOGRAMA FÍSICO"/>
    </sheetNames>
    <sheetDataSet>
      <sheetData sheetId="0">
        <row r="11">
          <cell r="N11" t="str">
            <v>MG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1"/>
  <sheetViews>
    <sheetView showGridLines="0" showZeros="0" tabSelected="1" view="pageBreakPreview" zoomScaleSheetLayoutView="100" zoomScalePageLayoutView="41" workbookViewId="0">
      <selection activeCell="J150" sqref="J150"/>
    </sheetView>
  </sheetViews>
  <sheetFormatPr defaultColWidth="9.140625" defaultRowHeight="12.75"/>
  <cols>
    <col min="1" max="1" width="8.85546875" style="1" customWidth="1"/>
    <col min="2" max="2" width="15.5703125" style="2" customWidth="1"/>
    <col min="3" max="3" width="53.5703125" style="1" customWidth="1"/>
    <col min="4" max="4" width="9.5703125" style="1" customWidth="1"/>
    <col min="5" max="5" width="13" style="1" customWidth="1"/>
    <col min="6" max="6" width="13.42578125" style="1" customWidth="1"/>
    <col min="7" max="7" width="11.7109375" style="1" customWidth="1"/>
    <col min="8" max="8" width="13.7109375" style="1" customWidth="1"/>
    <col min="9" max="9" width="4.85546875" style="1" customWidth="1"/>
    <col min="10" max="16384" width="9.140625" style="1"/>
  </cols>
  <sheetData>
    <row r="1" spans="1:9" ht="60.75" customHeight="1">
      <c r="A1" s="258"/>
      <c r="B1" s="258"/>
      <c r="C1" s="259"/>
      <c r="D1" s="259"/>
      <c r="E1" s="259"/>
      <c r="F1" s="259"/>
      <c r="G1" s="259"/>
      <c r="H1" s="259"/>
    </row>
    <row r="2" spans="1:9" ht="3.75" customHeight="1" thickBot="1">
      <c r="A2" s="260"/>
      <c r="B2" s="260"/>
      <c r="C2" s="260"/>
      <c r="D2" s="260"/>
      <c r="E2" s="260"/>
      <c r="F2" s="260"/>
      <c r="G2" s="260"/>
      <c r="H2" s="260"/>
    </row>
    <row r="3" spans="1:9" ht="20.100000000000001" customHeight="1" thickBot="1">
      <c r="A3" s="261" t="s">
        <v>0</v>
      </c>
      <c r="B3" s="261"/>
      <c r="C3" s="261"/>
      <c r="D3" s="261"/>
      <c r="E3" s="261"/>
      <c r="F3" s="261"/>
      <c r="G3" s="261"/>
      <c r="H3" s="261"/>
    </row>
    <row r="4" spans="1:9" ht="3.75" customHeight="1" thickBot="1">
      <c r="A4" s="3"/>
      <c r="B4" s="4"/>
      <c r="C4" s="4"/>
      <c r="D4" s="4"/>
      <c r="E4" s="4"/>
      <c r="F4" s="4"/>
      <c r="G4" s="4"/>
      <c r="H4" s="5"/>
    </row>
    <row r="5" spans="1:9" ht="20.100000000000001" customHeight="1">
      <c r="A5" s="262" t="s">
        <v>167</v>
      </c>
      <c r="B5" s="263"/>
      <c r="C5" s="263"/>
      <c r="D5" s="263"/>
      <c r="E5" s="263"/>
      <c r="F5" s="263"/>
      <c r="G5" s="263"/>
      <c r="H5" s="264"/>
    </row>
    <row r="6" spans="1:9" ht="20.100000000000001" customHeight="1">
      <c r="A6" s="265" t="s">
        <v>496</v>
      </c>
      <c r="B6" s="265"/>
      <c r="C6" s="265"/>
      <c r="D6" s="265"/>
      <c r="E6" s="265"/>
      <c r="F6" s="266" t="s">
        <v>495</v>
      </c>
      <c r="G6" s="266"/>
      <c r="H6" s="266"/>
    </row>
    <row r="7" spans="1:9" ht="25.5" customHeight="1">
      <c r="A7" s="267" t="s">
        <v>196</v>
      </c>
      <c r="B7" s="267"/>
      <c r="C7" s="267"/>
      <c r="D7" s="267"/>
      <c r="E7" s="268" t="s">
        <v>1</v>
      </c>
      <c r="F7" s="268"/>
      <c r="G7" s="268"/>
      <c r="H7" s="268"/>
    </row>
    <row r="8" spans="1:9" ht="20.100000000000001" customHeight="1" thickBot="1">
      <c r="A8" s="265" t="s">
        <v>503</v>
      </c>
      <c r="B8" s="265"/>
      <c r="C8" s="265"/>
      <c r="D8" s="265"/>
      <c r="E8" s="269" t="s">
        <v>2</v>
      </c>
      <c r="F8" s="270" t="s">
        <v>3</v>
      </c>
      <c r="G8" s="81"/>
      <c r="H8" s="82" t="s">
        <v>4</v>
      </c>
    </row>
    <row r="9" spans="1:9" ht="20.100000000000001" customHeight="1" thickBot="1">
      <c r="A9" s="271" t="s">
        <v>375</v>
      </c>
      <c r="B9" s="271"/>
      <c r="C9" s="271"/>
      <c r="D9" s="271"/>
      <c r="E9" s="269"/>
      <c r="F9" s="270"/>
      <c r="G9" s="6"/>
      <c r="H9" s="83">
        <f>'BDI TCU 2622 -URBANAS'!J36</f>
        <v>0.30659999999999998</v>
      </c>
    </row>
    <row r="10" spans="1:9" ht="9" customHeight="1" thickBot="1">
      <c r="A10" s="273"/>
      <c r="B10" s="273"/>
      <c r="C10" s="273"/>
      <c r="D10" s="273"/>
      <c r="E10" s="273"/>
      <c r="F10" s="273"/>
      <c r="G10" s="273"/>
      <c r="H10" s="273"/>
    </row>
    <row r="11" spans="1:9" ht="38.25">
      <c r="A11" s="7" t="s">
        <v>5</v>
      </c>
      <c r="B11" s="8" t="s">
        <v>6</v>
      </c>
      <c r="C11" s="8" t="s">
        <v>7</v>
      </c>
      <c r="D11" s="8" t="s">
        <v>8</v>
      </c>
      <c r="E11" s="8" t="s">
        <v>9</v>
      </c>
      <c r="F11" s="9" t="s">
        <v>10</v>
      </c>
      <c r="G11" s="9" t="s">
        <v>11</v>
      </c>
      <c r="H11" s="10" t="s">
        <v>12</v>
      </c>
    </row>
    <row r="12" spans="1:9" ht="18.75" customHeight="1">
      <c r="A12" s="84">
        <v>1</v>
      </c>
      <c r="B12" s="85"/>
      <c r="C12" s="86" t="s">
        <v>13</v>
      </c>
      <c r="D12" s="87"/>
      <c r="E12" s="137"/>
      <c r="F12" s="138"/>
      <c r="G12" s="138">
        <f t="shared" ref="G12:G22" si="0">ROUND(F12+(F12*$H$9),2)</f>
        <v>0</v>
      </c>
      <c r="H12" s="178">
        <f>SUM(H13:H18)</f>
        <v>40439.729999999996</v>
      </c>
      <c r="I12" s="11"/>
    </row>
    <row r="13" spans="1:9" s="13" customFormat="1" ht="30">
      <c r="A13" s="38" t="s">
        <v>14</v>
      </c>
      <c r="B13" s="88" t="s">
        <v>15</v>
      </c>
      <c r="C13" s="89" t="s">
        <v>16</v>
      </c>
      <c r="D13" s="37" t="s">
        <v>128</v>
      </c>
      <c r="E13" s="150">
        <v>1</v>
      </c>
      <c r="F13" s="139">
        <v>3241.7806440185977</v>
      </c>
      <c r="G13" s="139">
        <f t="shared" si="0"/>
        <v>4235.71</v>
      </c>
      <c r="H13" s="140">
        <f>ROUND((E13*G13),2)</f>
        <v>4235.71</v>
      </c>
      <c r="I13" s="12"/>
    </row>
    <row r="14" spans="1:9" ht="15">
      <c r="A14" s="38" t="s">
        <v>318</v>
      </c>
      <c r="B14" s="90" t="s">
        <v>19</v>
      </c>
      <c r="C14" s="89" t="s">
        <v>20</v>
      </c>
      <c r="D14" s="53" t="s">
        <v>31</v>
      </c>
      <c r="E14" s="150">
        <v>1</v>
      </c>
      <c r="F14" s="141">
        <v>449.57</v>
      </c>
      <c r="G14" s="139">
        <f t="shared" si="0"/>
        <v>587.41</v>
      </c>
      <c r="H14" s="140">
        <f>ROUND((E14*G14),2)</f>
        <v>587.41</v>
      </c>
      <c r="I14" s="11"/>
    </row>
    <row r="15" spans="1:9" ht="30">
      <c r="A15" s="38" t="s">
        <v>18</v>
      </c>
      <c r="B15" s="90" t="s">
        <v>197</v>
      </c>
      <c r="C15" s="89" t="s">
        <v>198</v>
      </c>
      <c r="D15" s="91" t="s">
        <v>24</v>
      </c>
      <c r="E15" s="150">
        <v>4</v>
      </c>
      <c r="F15" s="141">
        <v>734.38</v>
      </c>
      <c r="G15" s="139">
        <f t="shared" si="0"/>
        <v>959.54</v>
      </c>
      <c r="H15" s="140">
        <f t="shared" ref="H15:H18" si="1">ROUND((E15*G15),2)</f>
        <v>3838.16</v>
      </c>
      <c r="I15" s="11"/>
    </row>
    <row r="16" spans="1:9" ht="60">
      <c r="A16" s="38" t="s">
        <v>21</v>
      </c>
      <c r="B16" s="90" t="s">
        <v>199</v>
      </c>
      <c r="C16" s="89" t="s">
        <v>200</v>
      </c>
      <c r="D16" s="91" t="s">
        <v>24</v>
      </c>
      <c r="E16" s="150">
        <v>4</v>
      </c>
      <c r="F16" s="141">
        <v>875.23</v>
      </c>
      <c r="G16" s="139">
        <f t="shared" si="0"/>
        <v>1143.58</v>
      </c>
      <c r="H16" s="140">
        <f t="shared" si="1"/>
        <v>4574.32</v>
      </c>
      <c r="I16" s="11"/>
    </row>
    <row r="17" spans="1:9" ht="15">
      <c r="A17" s="38" t="s">
        <v>23</v>
      </c>
      <c r="B17" s="88" t="s">
        <v>27</v>
      </c>
      <c r="C17" s="89" t="s">
        <v>28</v>
      </c>
      <c r="D17" s="91" t="s">
        <v>22</v>
      </c>
      <c r="E17" s="150">
        <v>6</v>
      </c>
      <c r="F17" s="141">
        <v>301.27</v>
      </c>
      <c r="G17" s="139">
        <f t="shared" si="0"/>
        <v>393.64</v>
      </c>
      <c r="H17" s="140">
        <f t="shared" si="1"/>
        <v>2361.84</v>
      </c>
      <c r="I17" s="11"/>
    </row>
    <row r="18" spans="1:9" ht="45">
      <c r="A18" s="38" t="s">
        <v>319</v>
      </c>
      <c r="B18" s="88" t="s">
        <v>29</v>
      </c>
      <c r="C18" s="89" t="s">
        <v>30</v>
      </c>
      <c r="D18" s="91" t="s">
        <v>22</v>
      </c>
      <c r="E18" s="150">
        <v>418.15</v>
      </c>
      <c r="F18" s="141">
        <v>45.47</v>
      </c>
      <c r="G18" s="139">
        <f t="shared" si="0"/>
        <v>59.41</v>
      </c>
      <c r="H18" s="140">
        <f t="shared" si="1"/>
        <v>24842.29</v>
      </c>
      <c r="I18" s="11"/>
    </row>
    <row r="19" spans="1:9" ht="15">
      <c r="A19" s="84">
        <v>2</v>
      </c>
      <c r="B19" s="85"/>
      <c r="C19" s="86" t="s">
        <v>32</v>
      </c>
      <c r="D19" s="87"/>
      <c r="E19" s="170"/>
      <c r="F19" s="142"/>
      <c r="G19" s="142">
        <f t="shared" si="0"/>
        <v>0</v>
      </c>
      <c r="H19" s="178">
        <f>SUM(H20:H22)</f>
        <v>83381.799999999988</v>
      </c>
      <c r="I19" s="11"/>
    </row>
    <row r="20" spans="1:9" ht="18.75" customHeight="1">
      <c r="A20" s="38" t="s">
        <v>33</v>
      </c>
      <c r="B20" s="92">
        <v>90777</v>
      </c>
      <c r="C20" s="93" t="s">
        <v>34</v>
      </c>
      <c r="D20" s="91" t="s">
        <v>35</v>
      </c>
      <c r="E20" s="150">
        <f>4*2*22</f>
        <v>176</v>
      </c>
      <c r="F20" s="139">
        <v>74.33</v>
      </c>
      <c r="G20" s="139">
        <f t="shared" si="0"/>
        <v>97.12</v>
      </c>
      <c r="H20" s="140">
        <f>ROUND((E20*G20),2)</f>
        <v>17093.12</v>
      </c>
      <c r="I20" s="11"/>
    </row>
    <row r="21" spans="1:9" ht="29.25" customHeight="1">
      <c r="A21" s="38" t="s">
        <v>36</v>
      </c>
      <c r="B21" s="92">
        <v>93572</v>
      </c>
      <c r="C21" s="93" t="s">
        <v>37</v>
      </c>
      <c r="D21" s="91" t="s">
        <v>24</v>
      </c>
      <c r="E21" s="150">
        <v>4</v>
      </c>
      <c r="F21" s="139">
        <v>6445.56</v>
      </c>
      <c r="G21" s="139">
        <f t="shared" si="0"/>
        <v>8421.77</v>
      </c>
      <c r="H21" s="140">
        <f>ROUND((E21*G21),2)</f>
        <v>33687.08</v>
      </c>
      <c r="I21" s="11"/>
    </row>
    <row r="22" spans="1:9" ht="31.5" customHeight="1">
      <c r="A22" s="38" t="s">
        <v>38</v>
      </c>
      <c r="B22" s="92">
        <v>88326</v>
      </c>
      <c r="C22" s="93" t="s">
        <v>39</v>
      </c>
      <c r="D22" s="91" t="s">
        <v>35</v>
      </c>
      <c r="E22" s="150">
        <f>4*30*12</f>
        <v>1440</v>
      </c>
      <c r="F22" s="139">
        <v>17.329999999999998</v>
      </c>
      <c r="G22" s="139">
        <f t="shared" si="0"/>
        <v>22.64</v>
      </c>
      <c r="H22" s="140">
        <f>ROUND((E22*G22),2)</f>
        <v>32601.599999999999</v>
      </c>
      <c r="I22" s="11"/>
    </row>
    <row r="23" spans="1:9" ht="15">
      <c r="A23" s="84">
        <v>3</v>
      </c>
      <c r="B23" s="85"/>
      <c r="C23" s="94" t="s">
        <v>40</v>
      </c>
      <c r="D23" s="95"/>
      <c r="E23" s="170"/>
      <c r="F23" s="143"/>
      <c r="G23" s="142"/>
      <c r="H23" s="178">
        <f>SUM(H24:H31)</f>
        <v>12917.919999999998</v>
      </c>
      <c r="I23" s="11"/>
    </row>
    <row r="24" spans="1:9" ht="18" customHeight="1">
      <c r="A24" s="38" t="s">
        <v>41</v>
      </c>
      <c r="B24" s="44" t="s">
        <v>42</v>
      </c>
      <c r="C24" s="96" t="s">
        <v>43</v>
      </c>
      <c r="D24" s="37" t="s">
        <v>44</v>
      </c>
      <c r="E24" s="144">
        <v>24</v>
      </c>
      <c r="F24" s="144">
        <v>7.05</v>
      </c>
      <c r="G24" s="139">
        <f t="shared" ref="G24:G31" si="2">ROUND(F24+(F24*$H$9),2)</f>
        <v>9.2100000000000009</v>
      </c>
      <c r="H24" s="140">
        <f t="shared" ref="H24:H31" si="3">ROUND((E24*G24),2)</f>
        <v>221.04</v>
      </c>
      <c r="I24" s="11"/>
    </row>
    <row r="25" spans="1:9" ht="15">
      <c r="A25" s="38" t="s">
        <v>45</v>
      </c>
      <c r="B25" s="44" t="s">
        <v>46</v>
      </c>
      <c r="C25" s="96" t="s">
        <v>47</v>
      </c>
      <c r="D25" s="37" t="s">
        <v>22</v>
      </c>
      <c r="E25" s="144">
        <v>215</v>
      </c>
      <c r="F25" s="144">
        <v>10.23</v>
      </c>
      <c r="G25" s="139">
        <f t="shared" si="2"/>
        <v>13.37</v>
      </c>
      <c r="H25" s="140">
        <f t="shared" si="3"/>
        <v>2874.55</v>
      </c>
      <c r="I25" s="11"/>
    </row>
    <row r="26" spans="1:9" ht="15">
      <c r="A26" s="38" t="s">
        <v>48</v>
      </c>
      <c r="B26" s="43" t="s">
        <v>302</v>
      </c>
      <c r="C26" s="40" t="s">
        <v>303</v>
      </c>
      <c r="D26" s="37" t="s">
        <v>22</v>
      </c>
      <c r="E26" s="145">
        <v>20</v>
      </c>
      <c r="F26" s="145">
        <v>103.57</v>
      </c>
      <c r="G26" s="145">
        <f>ROUND(F26+(F26*$H$9),2)</f>
        <v>135.32</v>
      </c>
      <c r="H26" s="140">
        <f t="shared" si="3"/>
        <v>2706.4</v>
      </c>
      <c r="I26" s="11"/>
    </row>
    <row r="27" spans="1:9" ht="30">
      <c r="A27" s="38" t="s">
        <v>49</v>
      </c>
      <c r="B27" s="44" t="s">
        <v>309</v>
      </c>
      <c r="C27" s="96" t="s">
        <v>310</v>
      </c>
      <c r="D27" s="37" t="s">
        <v>22</v>
      </c>
      <c r="E27" s="144">
        <f>79.95+143.75</f>
        <v>223.7</v>
      </c>
      <c r="F27" s="144">
        <v>11.96</v>
      </c>
      <c r="G27" s="139">
        <f t="shared" si="2"/>
        <v>15.63</v>
      </c>
      <c r="H27" s="140">
        <f t="shared" si="3"/>
        <v>3496.43</v>
      </c>
      <c r="I27" s="11"/>
    </row>
    <row r="28" spans="1:9" ht="45">
      <c r="A28" s="38" t="s">
        <v>50</v>
      </c>
      <c r="B28" s="44" t="s">
        <v>307</v>
      </c>
      <c r="C28" s="96" t="s">
        <v>308</v>
      </c>
      <c r="D28" s="37" t="s">
        <v>54</v>
      </c>
      <c r="E28" s="144">
        <f>1.56*4</f>
        <v>6.24</v>
      </c>
      <c r="F28" s="144">
        <v>83.8</v>
      </c>
      <c r="G28" s="139">
        <f>ROUND(F28+(F28*$H$9),2)</f>
        <v>109.49</v>
      </c>
      <c r="H28" s="140">
        <f>ROUND((E28*G28),2)</f>
        <v>683.22</v>
      </c>
      <c r="I28" s="11"/>
    </row>
    <row r="29" spans="1:9" ht="33" customHeight="1">
      <c r="A29" s="38" t="s">
        <v>51</v>
      </c>
      <c r="B29" s="44" t="s">
        <v>304</v>
      </c>
      <c r="C29" s="96" t="s">
        <v>305</v>
      </c>
      <c r="D29" s="37" t="s">
        <v>54</v>
      </c>
      <c r="E29" s="144">
        <v>5.6</v>
      </c>
      <c r="F29" s="144">
        <v>72.78</v>
      </c>
      <c r="G29" s="139">
        <f t="shared" si="2"/>
        <v>95.09</v>
      </c>
      <c r="H29" s="140">
        <f t="shared" si="3"/>
        <v>532.5</v>
      </c>
      <c r="I29" s="11"/>
    </row>
    <row r="30" spans="1:9" ht="29.25" customHeight="1">
      <c r="A30" s="38" t="s">
        <v>52</v>
      </c>
      <c r="B30" s="44" t="s">
        <v>53</v>
      </c>
      <c r="C30" s="96" t="s">
        <v>306</v>
      </c>
      <c r="D30" s="37" t="s">
        <v>54</v>
      </c>
      <c r="E30" s="144">
        <v>27.5</v>
      </c>
      <c r="F30" s="144">
        <v>26.76</v>
      </c>
      <c r="G30" s="139">
        <f t="shared" si="2"/>
        <v>34.96</v>
      </c>
      <c r="H30" s="140">
        <f t="shared" si="3"/>
        <v>961.4</v>
      </c>
      <c r="I30" s="11"/>
    </row>
    <row r="31" spans="1:9" ht="32.25" customHeight="1">
      <c r="A31" s="38" t="s">
        <v>320</v>
      </c>
      <c r="B31" s="44" t="s">
        <v>66</v>
      </c>
      <c r="C31" s="97" t="s">
        <v>67</v>
      </c>
      <c r="D31" s="37" t="s">
        <v>54</v>
      </c>
      <c r="E31" s="144">
        <v>27.5</v>
      </c>
      <c r="F31" s="146">
        <v>40.14</v>
      </c>
      <c r="G31" s="139">
        <f t="shared" si="2"/>
        <v>52.45</v>
      </c>
      <c r="H31" s="140">
        <f t="shared" si="3"/>
        <v>1442.38</v>
      </c>
      <c r="I31" s="11"/>
    </row>
    <row r="32" spans="1:9" ht="15">
      <c r="A32" s="84">
        <v>4</v>
      </c>
      <c r="B32" s="85"/>
      <c r="C32" s="94" t="s">
        <v>55</v>
      </c>
      <c r="D32" s="95"/>
      <c r="E32" s="170"/>
      <c r="F32" s="143"/>
      <c r="G32" s="142"/>
      <c r="H32" s="178">
        <f>SUM(H33:H39)</f>
        <v>19581.400000000001</v>
      </c>
      <c r="I32" s="11"/>
    </row>
    <row r="33" spans="1:9" ht="36" customHeight="1">
      <c r="A33" s="38" t="s">
        <v>321</v>
      </c>
      <c r="B33" s="44" t="s">
        <v>56</v>
      </c>
      <c r="C33" s="96" t="s">
        <v>58</v>
      </c>
      <c r="D33" s="37" t="s">
        <v>54</v>
      </c>
      <c r="E33" s="171">
        <v>1030.75</v>
      </c>
      <c r="F33" s="144">
        <v>3.3</v>
      </c>
      <c r="G33" s="139">
        <f t="shared" ref="G33:G40" si="4">ROUND(F33+(F33*$H$9),2)</f>
        <v>4.3099999999999996</v>
      </c>
      <c r="H33" s="140">
        <f t="shared" ref="H33:H39" si="5">ROUND((E33*G33),2)</f>
        <v>4442.53</v>
      </c>
      <c r="I33" s="11"/>
    </row>
    <row r="34" spans="1:9" ht="30">
      <c r="A34" s="38" t="s">
        <v>322</v>
      </c>
      <c r="B34" s="44" t="s">
        <v>60</v>
      </c>
      <c r="C34" s="96" t="s">
        <v>61</v>
      </c>
      <c r="D34" s="37" t="s">
        <v>22</v>
      </c>
      <c r="E34" s="171">
        <v>1961.24</v>
      </c>
      <c r="F34" s="144">
        <v>2.35</v>
      </c>
      <c r="G34" s="139">
        <f t="shared" si="4"/>
        <v>3.07</v>
      </c>
      <c r="H34" s="140">
        <f t="shared" si="5"/>
        <v>6021.01</v>
      </c>
      <c r="I34" s="11"/>
    </row>
    <row r="35" spans="1:9" ht="30">
      <c r="A35" s="38" t="s">
        <v>57</v>
      </c>
      <c r="B35" s="44" t="s">
        <v>63</v>
      </c>
      <c r="C35" s="96" t="s">
        <v>64</v>
      </c>
      <c r="D35" s="37" t="s">
        <v>54</v>
      </c>
      <c r="E35" s="171">
        <v>111.82</v>
      </c>
      <c r="F35" s="146">
        <v>3.94</v>
      </c>
      <c r="G35" s="139">
        <f t="shared" si="4"/>
        <v>5.15</v>
      </c>
      <c r="H35" s="140">
        <f t="shared" si="5"/>
        <v>575.87</v>
      </c>
      <c r="I35" s="11"/>
    </row>
    <row r="36" spans="1:9" ht="15">
      <c r="A36" s="38" t="s">
        <v>59</v>
      </c>
      <c r="B36" s="44">
        <v>93358</v>
      </c>
      <c r="C36" s="97" t="s">
        <v>311</v>
      </c>
      <c r="D36" s="37" t="s">
        <v>54</v>
      </c>
      <c r="E36" s="144">
        <v>13.43</v>
      </c>
      <c r="F36" s="146">
        <v>52.93</v>
      </c>
      <c r="G36" s="139">
        <f t="shared" si="4"/>
        <v>69.16</v>
      </c>
      <c r="H36" s="140">
        <f t="shared" si="5"/>
        <v>928.82</v>
      </c>
      <c r="I36" s="11"/>
    </row>
    <row r="37" spans="1:9" ht="34.5" customHeight="1">
      <c r="A37" s="38" t="s">
        <v>323</v>
      </c>
      <c r="B37" s="44" t="s">
        <v>53</v>
      </c>
      <c r="C37" s="97" t="s">
        <v>65</v>
      </c>
      <c r="D37" s="37" t="s">
        <v>54</v>
      </c>
      <c r="E37" s="144">
        <v>6.43</v>
      </c>
      <c r="F37" s="146">
        <v>26.76</v>
      </c>
      <c r="G37" s="139">
        <f t="shared" si="4"/>
        <v>34.96</v>
      </c>
      <c r="H37" s="140">
        <f t="shared" si="5"/>
        <v>224.79</v>
      </c>
      <c r="I37" s="11"/>
    </row>
    <row r="38" spans="1:9" ht="30">
      <c r="A38" s="38" t="s">
        <v>62</v>
      </c>
      <c r="B38" s="44" t="s">
        <v>66</v>
      </c>
      <c r="C38" s="97" t="s">
        <v>67</v>
      </c>
      <c r="D38" s="37" t="s">
        <v>54</v>
      </c>
      <c r="E38" s="144">
        <v>6.43</v>
      </c>
      <c r="F38" s="146">
        <v>40.14</v>
      </c>
      <c r="G38" s="139">
        <f t="shared" si="4"/>
        <v>52.45</v>
      </c>
      <c r="H38" s="140">
        <f t="shared" si="5"/>
        <v>337.25</v>
      </c>
      <c r="I38" s="11"/>
    </row>
    <row r="39" spans="1:9" ht="45">
      <c r="A39" s="38" t="s">
        <v>324</v>
      </c>
      <c r="B39" s="90">
        <v>95875</v>
      </c>
      <c r="C39" s="98" t="s">
        <v>68</v>
      </c>
      <c r="D39" s="91" t="s">
        <v>69</v>
      </c>
      <c r="E39" s="150">
        <v>4764.28</v>
      </c>
      <c r="F39" s="147">
        <v>1.1299999999999999</v>
      </c>
      <c r="G39" s="139">
        <f t="shared" si="4"/>
        <v>1.48</v>
      </c>
      <c r="H39" s="140">
        <f t="shared" si="5"/>
        <v>7051.13</v>
      </c>
      <c r="I39" s="11"/>
    </row>
    <row r="40" spans="1:9" ht="15">
      <c r="A40" s="84">
        <v>5</v>
      </c>
      <c r="B40" s="85"/>
      <c r="C40" s="86" t="s">
        <v>443</v>
      </c>
      <c r="D40" s="87"/>
      <c r="E40" s="170"/>
      <c r="F40" s="142"/>
      <c r="G40" s="142">
        <f t="shared" si="4"/>
        <v>0</v>
      </c>
      <c r="H40" s="178">
        <f>SUM(H41:H63)</f>
        <v>99179.86</v>
      </c>
      <c r="I40" s="11"/>
    </row>
    <row r="41" spans="1:9" ht="15">
      <c r="A41" s="99" t="s">
        <v>71</v>
      </c>
      <c r="B41" s="100"/>
      <c r="C41" s="101" t="s">
        <v>444</v>
      </c>
      <c r="D41" s="100"/>
      <c r="E41" s="172"/>
      <c r="F41" s="148"/>
      <c r="G41" s="148">
        <f>F41*1.3017</f>
        <v>0</v>
      </c>
      <c r="H41" s="149">
        <f>E41*G41</f>
        <v>0</v>
      </c>
      <c r="I41" s="11"/>
    </row>
    <row r="42" spans="1:9" ht="30">
      <c r="A42" s="38" t="s">
        <v>376</v>
      </c>
      <c r="B42" s="91" t="s">
        <v>158</v>
      </c>
      <c r="C42" s="89" t="s">
        <v>159</v>
      </c>
      <c r="D42" s="102" t="s">
        <v>22</v>
      </c>
      <c r="E42" s="144">
        <v>24.45</v>
      </c>
      <c r="F42" s="144">
        <v>39.020000000000003</v>
      </c>
      <c r="G42" s="139">
        <f t="shared" ref="G42:G59" si="6">ROUND(F42+(F42*$H$9),2)</f>
        <v>50.98</v>
      </c>
      <c r="H42" s="140">
        <f t="shared" ref="H42:H59" si="7">ROUND((E42*G42),2)</f>
        <v>1246.46</v>
      </c>
      <c r="I42" s="11"/>
    </row>
    <row r="43" spans="1:9" ht="15">
      <c r="A43" s="38" t="s">
        <v>377</v>
      </c>
      <c r="B43" s="91" t="s">
        <v>91</v>
      </c>
      <c r="C43" s="89" t="s">
        <v>92</v>
      </c>
      <c r="D43" s="102" t="s">
        <v>93</v>
      </c>
      <c r="E43" s="144">
        <f>E44*70</f>
        <v>450.09999999999997</v>
      </c>
      <c r="F43" s="144">
        <v>7.33</v>
      </c>
      <c r="G43" s="139">
        <f t="shared" si="6"/>
        <v>9.58</v>
      </c>
      <c r="H43" s="140">
        <f t="shared" si="7"/>
        <v>4311.96</v>
      </c>
      <c r="I43" s="11"/>
    </row>
    <row r="44" spans="1:9" ht="45">
      <c r="A44" s="38" t="s">
        <v>378</v>
      </c>
      <c r="B44" s="91" t="s">
        <v>94</v>
      </c>
      <c r="C44" s="89" t="s">
        <v>95</v>
      </c>
      <c r="D44" s="102" t="s">
        <v>54</v>
      </c>
      <c r="E44" s="144">
        <v>6.43</v>
      </c>
      <c r="F44" s="144">
        <v>394.42</v>
      </c>
      <c r="G44" s="139">
        <f t="shared" si="6"/>
        <v>515.35</v>
      </c>
      <c r="H44" s="140">
        <f t="shared" si="7"/>
        <v>3313.7</v>
      </c>
      <c r="I44" s="11"/>
    </row>
    <row r="45" spans="1:9" ht="75">
      <c r="A45" s="38" t="s">
        <v>450</v>
      </c>
      <c r="B45" s="91" t="s">
        <v>445</v>
      </c>
      <c r="C45" s="89" t="s">
        <v>446</v>
      </c>
      <c r="D45" s="102" t="s">
        <v>82</v>
      </c>
      <c r="E45" s="144">
        <v>6.6</v>
      </c>
      <c r="F45" s="144">
        <v>11.04</v>
      </c>
      <c r="G45" s="139">
        <f t="shared" si="6"/>
        <v>14.42</v>
      </c>
      <c r="H45" s="140">
        <f t="shared" si="7"/>
        <v>95.17</v>
      </c>
      <c r="I45" s="11"/>
    </row>
    <row r="46" spans="1:9" ht="45">
      <c r="A46" s="38" t="s">
        <v>451</v>
      </c>
      <c r="B46" s="91" t="s">
        <v>447</v>
      </c>
      <c r="C46" s="89" t="s">
        <v>448</v>
      </c>
      <c r="D46" s="102" t="s">
        <v>22</v>
      </c>
      <c r="E46" s="144">
        <v>96.55</v>
      </c>
      <c r="F46" s="144">
        <v>39.53</v>
      </c>
      <c r="G46" s="139">
        <f t="shared" si="6"/>
        <v>51.65</v>
      </c>
      <c r="H46" s="140">
        <f t="shared" si="7"/>
        <v>4986.8100000000004</v>
      </c>
      <c r="I46" s="11"/>
    </row>
    <row r="47" spans="1:9" ht="15">
      <c r="A47" s="99" t="s">
        <v>72</v>
      </c>
      <c r="B47" s="100"/>
      <c r="C47" s="101" t="s">
        <v>325</v>
      </c>
      <c r="D47" s="100"/>
      <c r="E47" s="172"/>
      <c r="F47" s="148"/>
      <c r="G47" s="148">
        <f>F47*1.3017</f>
        <v>0</v>
      </c>
      <c r="H47" s="149">
        <f>E47*G47</f>
        <v>0</v>
      </c>
      <c r="I47" s="11"/>
    </row>
    <row r="48" spans="1:9" ht="30">
      <c r="A48" s="38" t="s">
        <v>379</v>
      </c>
      <c r="B48" s="91" t="s">
        <v>326</v>
      </c>
      <c r="C48" s="89" t="s">
        <v>327</v>
      </c>
      <c r="D48" s="102" t="s">
        <v>82</v>
      </c>
      <c r="E48" s="144">
        <v>124</v>
      </c>
      <c r="F48" s="144">
        <v>20.07</v>
      </c>
      <c r="G48" s="139">
        <f>ROUND(F48+(F48*$H$9),2)</f>
        <v>26.22</v>
      </c>
      <c r="H48" s="140">
        <f>ROUND((E48*G48),2)</f>
        <v>3251.28</v>
      </c>
      <c r="I48" s="11"/>
    </row>
    <row r="49" spans="1:9" ht="30">
      <c r="A49" s="38" t="s">
        <v>380</v>
      </c>
      <c r="B49" s="91" t="s">
        <v>97</v>
      </c>
      <c r="C49" s="89" t="s">
        <v>98</v>
      </c>
      <c r="D49" s="102" t="s">
        <v>54</v>
      </c>
      <c r="E49" s="144">
        <v>8.08</v>
      </c>
      <c r="F49" s="144">
        <v>300.08</v>
      </c>
      <c r="G49" s="139">
        <f t="shared" si="6"/>
        <v>392.08</v>
      </c>
      <c r="H49" s="140">
        <f t="shared" si="7"/>
        <v>3168.01</v>
      </c>
      <c r="I49" s="11"/>
    </row>
    <row r="50" spans="1:9" ht="45">
      <c r="A50" s="38" t="s">
        <v>381</v>
      </c>
      <c r="B50" s="91" t="s">
        <v>94</v>
      </c>
      <c r="C50" s="89" t="s">
        <v>95</v>
      </c>
      <c r="D50" s="102" t="s">
        <v>54</v>
      </c>
      <c r="E50" s="144">
        <v>28.46</v>
      </c>
      <c r="F50" s="144">
        <v>394.42</v>
      </c>
      <c r="G50" s="139">
        <f>ROUND(F50+(F50*$H$9),2)</f>
        <v>515.35</v>
      </c>
      <c r="H50" s="140">
        <f>ROUND((E50*G50),2)</f>
        <v>14666.86</v>
      </c>
      <c r="I50" s="11"/>
    </row>
    <row r="51" spans="1:9" ht="45">
      <c r="A51" s="38" t="s">
        <v>382</v>
      </c>
      <c r="B51" s="91" t="s">
        <v>99</v>
      </c>
      <c r="C51" s="89" t="s">
        <v>100</v>
      </c>
      <c r="D51" s="102" t="s">
        <v>54</v>
      </c>
      <c r="E51" s="144">
        <v>15.33</v>
      </c>
      <c r="F51" s="144">
        <v>408.35</v>
      </c>
      <c r="G51" s="139">
        <f t="shared" si="6"/>
        <v>533.54999999999995</v>
      </c>
      <c r="H51" s="140">
        <f t="shared" si="7"/>
        <v>8179.32</v>
      </c>
      <c r="I51" s="11"/>
    </row>
    <row r="52" spans="1:9" ht="15">
      <c r="A52" s="38" t="s">
        <v>383</v>
      </c>
      <c r="B52" s="91" t="s">
        <v>91</v>
      </c>
      <c r="C52" s="89" t="s">
        <v>92</v>
      </c>
      <c r="D52" s="102" t="s">
        <v>93</v>
      </c>
      <c r="E52" s="144">
        <v>1405</v>
      </c>
      <c r="F52" s="144">
        <v>7.33</v>
      </c>
      <c r="G52" s="139">
        <f t="shared" si="6"/>
        <v>9.58</v>
      </c>
      <c r="H52" s="140">
        <f t="shared" si="7"/>
        <v>13459.9</v>
      </c>
      <c r="I52" s="11"/>
    </row>
    <row r="53" spans="1:9" ht="30">
      <c r="A53" s="38" t="s">
        <v>384</v>
      </c>
      <c r="B53" s="91" t="s">
        <v>101</v>
      </c>
      <c r="C53" s="89" t="s">
        <v>102</v>
      </c>
      <c r="D53" s="102" t="s">
        <v>22</v>
      </c>
      <c r="E53" s="144">
        <v>153.49</v>
      </c>
      <c r="F53" s="144">
        <v>39.090000000000003</v>
      </c>
      <c r="G53" s="139">
        <f t="shared" si="6"/>
        <v>51.07</v>
      </c>
      <c r="H53" s="140">
        <f t="shared" si="7"/>
        <v>7838.73</v>
      </c>
      <c r="I53" s="11"/>
    </row>
    <row r="54" spans="1:9" ht="45">
      <c r="A54" s="38" t="s">
        <v>385</v>
      </c>
      <c r="B54" s="91" t="s">
        <v>103</v>
      </c>
      <c r="C54" s="89" t="s">
        <v>104</v>
      </c>
      <c r="D54" s="102" t="s">
        <v>22</v>
      </c>
      <c r="E54" s="144">
        <v>201.1</v>
      </c>
      <c r="F54" s="144">
        <v>49.43</v>
      </c>
      <c r="G54" s="139">
        <f t="shared" si="6"/>
        <v>64.59</v>
      </c>
      <c r="H54" s="140">
        <f t="shared" si="7"/>
        <v>12989.05</v>
      </c>
      <c r="I54" s="11"/>
    </row>
    <row r="55" spans="1:9" ht="15">
      <c r="A55" s="38" t="s">
        <v>386</v>
      </c>
      <c r="B55" s="91" t="s">
        <v>105</v>
      </c>
      <c r="C55" s="89" t="s">
        <v>106</v>
      </c>
      <c r="D55" s="91" t="s">
        <v>82</v>
      </c>
      <c r="E55" s="144">
        <v>10</v>
      </c>
      <c r="F55" s="150">
        <v>22.14</v>
      </c>
      <c r="G55" s="139">
        <f t="shared" si="6"/>
        <v>28.93</v>
      </c>
      <c r="H55" s="140">
        <f t="shared" si="7"/>
        <v>289.3</v>
      </c>
      <c r="I55" s="11"/>
    </row>
    <row r="56" spans="1:9" ht="15">
      <c r="A56" s="38" t="s">
        <v>387</v>
      </c>
      <c r="B56" s="91" t="s">
        <v>358</v>
      </c>
      <c r="C56" s="89" t="s">
        <v>107</v>
      </c>
      <c r="D56" s="91" t="s">
        <v>31</v>
      </c>
      <c r="E56" s="144">
        <v>136</v>
      </c>
      <c r="F56" s="150">
        <v>6.03</v>
      </c>
      <c r="G56" s="139">
        <f t="shared" si="6"/>
        <v>7.88</v>
      </c>
      <c r="H56" s="140">
        <f t="shared" si="7"/>
        <v>1071.68</v>
      </c>
      <c r="I56" s="11"/>
    </row>
    <row r="57" spans="1:9" ht="15">
      <c r="A57" s="38" t="s">
        <v>388</v>
      </c>
      <c r="B57" s="91" t="s">
        <v>108</v>
      </c>
      <c r="C57" s="89" t="s">
        <v>109</v>
      </c>
      <c r="D57" s="102" t="s">
        <v>54</v>
      </c>
      <c r="E57" s="144">
        <v>13.6</v>
      </c>
      <c r="F57" s="150">
        <v>93.73</v>
      </c>
      <c r="G57" s="139">
        <f t="shared" si="6"/>
        <v>122.47</v>
      </c>
      <c r="H57" s="140">
        <f t="shared" si="7"/>
        <v>1665.59</v>
      </c>
      <c r="I57" s="11"/>
    </row>
    <row r="58" spans="1:9" ht="15">
      <c r="A58" s="38" t="s">
        <v>389</v>
      </c>
      <c r="B58" s="91" t="s">
        <v>110</v>
      </c>
      <c r="C58" s="89" t="s">
        <v>111</v>
      </c>
      <c r="D58" s="102" t="s">
        <v>54</v>
      </c>
      <c r="E58" s="144">
        <v>27</v>
      </c>
      <c r="F58" s="151">
        <v>87.83</v>
      </c>
      <c r="G58" s="139">
        <f t="shared" si="6"/>
        <v>114.76</v>
      </c>
      <c r="H58" s="140">
        <f t="shared" si="7"/>
        <v>3098.52</v>
      </c>
      <c r="I58" s="11"/>
    </row>
    <row r="59" spans="1:9" ht="15">
      <c r="A59" s="38" t="s">
        <v>390</v>
      </c>
      <c r="B59" s="91" t="s">
        <v>112</v>
      </c>
      <c r="C59" s="89" t="s">
        <v>113</v>
      </c>
      <c r="D59" s="102" t="s">
        <v>114</v>
      </c>
      <c r="E59" s="144">
        <v>100</v>
      </c>
      <c r="F59" s="151">
        <v>3.99</v>
      </c>
      <c r="G59" s="139">
        <f t="shared" si="6"/>
        <v>5.21</v>
      </c>
      <c r="H59" s="140">
        <f t="shared" si="7"/>
        <v>521</v>
      </c>
      <c r="I59" s="11"/>
    </row>
    <row r="60" spans="1:9" ht="15">
      <c r="A60" s="99" t="s">
        <v>73</v>
      </c>
      <c r="B60" s="100"/>
      <c r="C60" s="101" t="s">
        <v>328</v>
      </c>
      <c r="D60" s="100"/>
      <c r="E60" s="172"/>
      <c r="F60" s="148"/>
      <c r="G60" s="148">
        <f>F60*1.3017</f>
        <v>0</v>
      </c>
      <c r="H60" s="149">
        <f>E60*G60</f>
        <v>0</v>
      </c>
      <c r="I60" s="11"/>
    </row>
    <row r="61" spans="1:9" ht="45">
      <c r="A61" s="38" t="s">
        <v>391</v>
      </c>
      <c r="B61" s="91" t="s">
        <v>103</v>
      </c>
      <c r="C61" s="89" t="s">
        <v>104</v>
      </c>
      <c r="D61" s="102" t="s">
        <v>22</v>
      </c>
      <c r="E61" s="144">
        <v>65.89</v>
      </c>
      <c r="F61" s="144">
        <v>49.43</v>
      </c>
      <c r="G61" s="139">
        <f t="shared" ref="G61:G72" si="8">ROUND(F61+(F61*$H$9),2)</f>
        <v>64.59</v>
      </c>
      <c r="H61" s="140">
        <f>ROUND((E61*G61),2)</f>
        <v>4255.84</v>
      </c>
      <c r="I61" s="11"/>
    </row>
    <row r="62" spans="1:9" ht="45">
      <c r="A62" s="38" t="s">
        <v>392</v>
      </c>
      <c r="B62" s="91" t="s">
        <v>94</v>
      </c>
      <c r="C62" s="89" t="s">
        <v>95</v>
      </c>
      <c r="D62" s="102" t="s">
        <v>54</v>
      </c>
      <c r="E62" s="144">
        <v>9.8800000000000008</v>
      </c>
      <c r="F62" s="144">
        <v>394.42</v>
      </c>
      <c r="G62" s="139">
        <f t="shared" si="8"/>
        <v>515.35</v>
      </c>
      <c r="H62" s="140">
        <f>ROUND((E62*G62),2)</f>
        <v>5091.66</v>
      </c>
      <c r="I62" s="11"/>
    </row>
    <row r="63" spans="1:9" ht="15">
      <c r="A63" s="38" t="s">
        <v>393</v>
      </c>
      <c r="B63" s="91" t="s">
        <v>91</v>
      </c>
      <c r="C63" s="89" t="s">
        <v>92</v>
      </c>
      <c r="D63" s="102" t="s">
        <v>93</v>
      </c>
      <c r="E63" s="144">
        <f>E62*60</f>
        <v>592.80000000000007</v>
      </c>
      <c r="F63" s="144">
        <v>7.33</v>
      </c>
      <c r="G63" s="139">
        <f t="shared" si="8"/>
        <v>9.58</v>
      </c>
      <c r="H63" s="140">
        <f>ROUND((E63*G63),2)</f>
        <v>5679.02</v>
      </c>
      <c r="I63" s="11"/>
    </row>
    <row r="64" spans="1:9" ht="15">
      <c r="A64" s="84">
        <v>6</v>
      </c>
      <c r="B64" s="85"/>
      <c r="C64" s="86" t="s">
        <v>70</v>
      </c>
      <c r="D64" s="87"/>
      <c r="E64" s="170"/>
      <c r="F64" s="142"/>
      <c r="G64" s="142">
        <f t="shared" si="8"/>
        <v>0</v>
      </c>
      <c r="H64" s="178">
        <f>SUM(H65:H77)</f>
        <v>164330.02999999994</v>
      </c>
      <c r="I64" s="11"/>
    </row>
    <row r="65" spans="1:9" ht="62.25" customHeight="1">
      <c r="A65" s="38" t="s">
        <v>345</v>
      </c>
      <c r="B65" s="44" t="s">
        <v>493</v>
      </c>
      <c r="C65" s="96" t="s">
        <v>492</v>
      </c>
      <c r="D65" s="37" t="s">
        <v>22</v>
      </c>
      <c r="E65" s="144">
        <v>1058.8499999999999</v>
      </c>
      <c r="F65" s="144">
        <v>58.65</v>
      </c>
      <c r="G65" s="139">
        <f t="shared" si="8"/>
        <v>76.63</v>
      </c>
      <c r="H65" s="140">
        <f t="shared" ref="H65:H72" si="9">ROUND((E65*G65),2)</f>
        <v>81139.679999999993</v>
      </c>
      <c r="I65" s="11"/>
    </row>
    <row r="66" spans="1:9" ht="30">
      <c r="A66" s="38" t="s">
        <v>81</v>
      </c>
      <c r="B66" s="103" t="s">
        <v>471</v>
      </c>
      <c r="C66" s="96" t="s">
        <v>472</v>
      </c>
      <c r="D66" s="37" t="s">
        <v>22</v>
      </c>
      <c r="E66" s="144">
        <v>109.46</v>
      </c>
      <c r="F66" s="144">
        <v>30.06</v>
      </c>
      <c r="G66" s="139">
        <f t="shared" si="8"/>
        <v>39.28</v>
      </c>
      <c r="H66" s="140">
        <f t="shared" si="9"/>
        <v>4299.59</v>
      </c>
      <c r="I66" s="14"/>
    </row>
    <row r="67" spans="1:9" ht="45">
      <c r="A67" s="38" t="s">
        <v>346</v>
      </c>
      <c r="B67" s="103" t="s">
        <v>471</v>
      </c>
      <c r="C67" s="96" t="s">
        <v>473</v>
      </c>
      <c r="D67" s="37" t="s">
        <v>22</v>
      </c>
      <c r="E67" s="144">
        <v>622.30999999999995</v>
      </c>
      <c r="F67" s="144">
        <v>30.06</v>
      </c>
      <c r="G67" s="139">
        <f t="shared" si="8"/>
        <v>39.28</v>
      </c>
      <c r="H67" s="140">
        <f t="shared" si="9"/>
        <v>24444.34</v>
      </c>
      <c r="I67" s="11"/>
    </row>
    <row r="68" spans="1:9" ht="45">
      <c r="A68" s="38" t="s">
        <v>83</v>
      </c>
      <c r="B68" s="90" t="s">
        <v>74</v>
      </c>
      <c r="C68" s="89" t="s">
        <v>75</v>
      </c>
      <c r="D68" s="37" t="s">
        <v>54</v>
      </c>
      <c r="E68" s="144">
        <v>2.64</v>
      </c>
      <c r="F68" s="144">
        <v>1441.77</v>
      </c>
      <c r="G68" s="139">
        <f t="shared" si="8"/>
        <v>1883.82</v>
      </c>
      <c r="H68" s="140">
        <f t="shared" si="9"/>
        <v>4973.28</v>
      </c>
      <c r="I68" s="14"/>
    </row>
    <row r="69" spans="1:9" ht="30">
      <c r="A69" s="38" t="s">
        <v>84</v>
      </c>
      <c r="B69" s="104" t="s">
        <v>76</v>
      </c>
      <c r="C69" s="105" t="s">
        <v>77</v>
      </c>
      <c r="D69" s="37" t="s">
        <v>22</v>
      </c>
      <c r="E69" s="173">
        <v>7.2</v>
      </c>
      <c r="F69" s="144">
        <v>67.05</v>
      </c>
      <c r="G69" s="139">
        <f t="shared" si="8"/>
        <v>87.61</v>
      </c>
      <c r="H69" s="140">
        <f t="shared" si="9"/>
        <v>630.79</v>
      </c>
      <c r="I69" s="14"/>
    </row>
    <row r="70" spans="1:9" ht="20.25" customHeight="1">
      <c r="A70" s="38" t="s">
        <v>87</v>
      </c>
      <c r="B70" s="104" t="s">
        <v>79</v>
      </c>
      <c r="C70" s="105" t="s">
        <v>80</v>
      </c>
      <c r="D70" s="37" t="s">
        <v>22</v>
      </c>
      <c r="E70" s="173">
        <v>25.6</v>
      </c>
      <c r="F70" s="144">
        <v>67.05</v>
      </c>
      <c r="G70" s="139">
        <f t="shared" si="8"/>
        <v>87.61</v>
      </c>
      <c r="H70" s="140">
        <f t="shared" si="9"/>
        <v>2242.8200000000002</v>
      </c>
      <c r="I70" s="14"/>
    </row>
    <row r="71" spans="1:9" ht="30">
      <c r="A71" s="38" t="s">
        <v>88</v>
      </c>
      <c r="B71" s="104" t="s">
        <v>317</v>
      </c>
      <c r="C71" s="105" t="s">
        <v>316</v>
      </c>
      <c r="D71" s="37" t="s">
        <v>22</v>
      </c>
      <c r="E71" s="173">
        <v>137</v>
      </c>
      <c r="F71" s="144">
        <v>112.35</v>
      </c>
      <c r="G71" s="139">
        <f t="shared" si="8"/>
        <v>146.80000000000001</v>
      </c>
      <c r="H71" s="140">
        <f t="shared" si="9"/>
        <v>20111.599999999999</v>
      </c>
      <c r="I71" s="11"/>
    </row>
    <row r="72" spans="1:9" ht="60">
      <c r="A72" s="38" t="s">
        <v>394</v>
      </c>
      <c r="B72" s="106" t="s">
        <v>342</v>
      </c>
      <c r="C72" s="107" t="s">
        <v>449</v>
      </c>
      <c r="D72" s="37" t="s">
        <v>22</v>
      </c>
      <c r="E72" s="150">
        <v>103.74</v>
      </c>
      <c r="F72" s="151">
        <v>51.65</v>
      </c>
      <c r="G72" s="139">
        <f t="shared" si="8"/>
        <v>67.489999999999995</v>
      </c>
      <c r="H72" s="140">
        <f t="shared" si="9"/>
        <v>7001.41</v>
      </c>
      <c r="I72" s="14"/>
    </row>
    <row r="73" spans="1:9" ht="30">
      <c r="A73" s="38" t="s">
        <v>395</v>
      </c>
      <c r="B73" s="43" t="s">
        <v>229</v>
      </c>
      <c r="C73" s="40" t="s">
        <v>475</v>
      </c>
      <c r="D73" s="39" t="s">
        <v>154</v>
      </c>
      <c r="E73" s="145">
        <v>0.84</v>
      </c>
      <c r="F73" s="145">
        <v>87.63</v>
      </c>
      <c r="G73" s="145">
        <f>ROUND(F73+(F73*$H$9),2)</f>
        <v>114.5</v>
      </c>
      <c r="H73" s="152">
        <f>ROUND((E73*G73),2)</f>
        <v>96.18</v>
      </c>
      <c r="I73" s="14"/>
    </row>
    <row r="74" spans="1:9" ht="30">
      <c r="A74" s="38" t="s">
        <v>396</v>
      </c>
      <c r="B74" s="43" t="s">
        <v>230</v>
      </c>
      <c r="C74" s="40" t="s">
        <v>474</v>
      </c>
      <c r="D74" s="37" t="s">
        <v>22</v>
      </c>
      <c r="E74" s="145">
        <f>33.62+137</f>
        <v>170.62</v>
      </c>
      <c r="F74" s="145">
        <v>28.21</v>
      </c>
      <c r="G74" s="145">
        <f>ROUND(F74+(F74*$H$9),2)</f>
        <v>36.86</v>
      </c>
      <c r="H74" s="152">
        <f>ROUND((E74*G74),2)</f>
        <v>6289.05</v>
      </c>
      <c r="I74" s="14"/>
    </row>
    <row r="75" spans="1:9" ht="30">
      <c r="A75" s="38" t="s">
        <v>397</v>
      </c>
      <c r="B75" s="43" t="s">
        <v>231</v>
      </c>
      <c r="C75" s="40" t="s">
        <v>361</v>
      </c>
      <c r="D75" s="37" t="s">
        <v>22</v>
      </c>
      <c r="E75" s="145">
        <f>33.62+137</f>
        <v>170.62</v>
      </c>
      <c r="F75" s="145">
        <v>23.79</v>
      </c>
      <c r="G75" s="145">
        <f>ROUND(F75+(F75*$H$9),2)</f>
        <v>31.08</v>
      </c>
      <c r="H75" s="152">
        <f>ROUND((E75*G75),2)</f>
        <v>5302.87</v>
      </c>
      <c r="I75" s="14"/>
    </row>
    <row r="76" spans="1:9" ht="45">
      <c r="A76" s="38" t="s">
        <v>398</v>
      </c>
      <c r="B76" s="43" t="s">
        <v>232</v>
      </c>
      <c r="C76" s="40" t="s">
        <v>362</v>
      </c>
      <c r="D76" s="37" t="s">
        <v>22</v>
      </c>
      <c r="E76" s="145">
        <v>33.619999999999997</v>
      </c>
      <c r="F76" s="145">
        <v>69.86</v>
      </c>
      <c r="G76" s="145">
        <f>ROUND(F76+(F76*$H$9),2)</f>
        <v>91.28</v>
      </c>
      <c r="H76" s="152">
        <f>ROUND((E76*G76),2)</f>
        <v>3068.83</v>
      </c>
      <c r="I76" s="14"/>
    </row>
    <row r="77" spans="1:9" ht="60">
      <c r="A77" s="38" t="s">
        <v>399</v>
      </c>
      <c r="B77" s="43" t="s">
        <v>101</v>
      </c>
      <c r="C77" s="40" t="s">
        <v>349</v>
      </c>
      <c r="D77" s="37" t="s">
        <v>22</v>
      </c>
      <c r="E77" s="145">
        <v>92.61</v>
      </c>
      <c r="F77" s="145">
        <v>39.090000000000003</v>
      </c>
      <c r="G77" s="145">
        <f>ROUND(F77+(F77*$H$9),2)</f>
        <v>51.07</v>
      </c>
      <c r="H77" s="152">
        <f>ROUND((E77*G77),2)</f>
        <v>4729.59</v>
      </c>
      <c r="I77" s="14"/>
    </row>
    <row r="78" spans="1:9" ht="15">
      <c r="A78" s="108">
        <v>7</v>
      </c>
      <c r="B78" s="109"/>
      <c r="C78" s="110" t="s">
        <v>201</v>
      </c>
      <c r="D78" s="111"/>
      <c r="E78" s="153"/>
      <c r="F78" s="153"/>
      <c r="G78" s="153"/>
      <c r="H78" s="178">
        <f>SUM(H79:H83)</f>
        <v>13053.220000000001</v>
      </c>
      <c r="I78" s="15"/>
    </row>
    <row r="79" spans="1:9" ht="30">
      <c r="A79" s="112" t="s">
        <v>89</v>
      </c>
      <c r="B79" s="43" t="s">
        <v>202</v>
      </c>
      <c r="C79" s="40" t="s">
        <v>203</v>
      </c>
      <c r="D79" s="37" t="s">
        <v>22</v>
      </c>
      <c r="E79" s="145">
        <v>43.02</v>
      </c>
      <c r="F79" s="145">
        <v>39.58</v>
      </c>
      <c r="G79" s="145">
        <f>ROUND(F79+(F79*$H$9),2)</f>
        <v>51.72</v>
      </c>
      <c r="H79" s="152">
        <f t="shared" ref="H79:H83" si="10">ROUND((E79*G79),2)</f>
        <v>2224.9899999999998</v>
      </c>
      <c r="I79" s="15"/>
    </row>
    <row r="80" spans="1:9" ht="60">
      <c r="A80" s="112" t="s">
        <v>90</v>
      </c>
      <c r="B80" s="43" t="s">
        <v>204</v>
      </c>
      <c r="C80" s="40" t="s">
        <v>205</v>
      </c>
      <c r="D80" s="37" t="s">
        <v>22</v>
      </c>
      <c r="E80" s="145">
        <v>43.02</v>
      </c>
      <c r="F80" s="145">
        <v>30.74</v>
      </c>
      <c r="G80" s="145">
        <f t="shared" ref="G80:G98" si="11">ROUND(F80+(F80*$H$9),2)</f>
        <v>40.159999999999997</v>
      </c>
      <c r="H80" s="152">
        <f t="shared" si="10"/>
        <v>1727.68</v>
      </c>
      <c r="I80" s="16"/>
    </row>
    <row r="81" spans="1:9" ht="30">
      <c r="A81" s="112" t="s">
        <v>96</v>
      </c>
      <c r="B81" s="113" t="s">
        <v>206</v>
      </c>
      <c r="C81" s="40" t="s">
        <v>207</v>
      </c>
      <c r="D81" s="113" t="s">
        <v>82</v>
      </c>
      <c r="E81" s="145">
        <v>27.35</v>
      </c>
      <c r="F81" s="145">
        <v>38.81</v>
      </c>
      <c r="G81" s="145">
        <f t="shared" si="11"/>
        <v>50.71</v>
      </c>
      <c r="H81" s="152">
        <f t="shared" si="10"/>
        <v>1386.92</v>
      </c>
      <c r="I81" s="16"/>
    </row>
    <row r="82" spans="1:9" ht="30">
      <c r="A82" s="112" t="s">
        <v>223</v>
      </c>
      <c r="B82" s="113" t="s">
        <v>208</v>
      </c>
      <c r="C82" s="40" t="s">
        <v>209</v>
      </c>
      <c r="D82" s="113" t="s">
        <v>82</v>
      </c>
      <c r="E82" s="145">
        <v>8.15</v>
      </c>
      <c r="F82" s="145">
        <v>43.7</v>
      </c>
      <c r="G82" s="145">
        <f t="shared" si="11"/>
        <v>57.1</v>
      </c>
      <c r="H82" s="152">
        <f t="shared" si="10"/>
        <v>465.37</v>
      </c>
      <c r="I82" s="11"/>
    </row>
    <row r="83" spans="1:9" ht="20.25" customHeight="1">
      <c r="A83" s="185" t="s">
        <v>226</v>
      </c>
      <c r="B83" s="186" t="s">
        <v>341</v>
      </c>
      <c r="C83" s="187" t="str">
        <f>COMPOSIÇÕES!C20</f>
        <v>PERGOLADO EM EUCALIPTO TRATADO cj (7X13)=91 M²</v>
      </c>
      <c r="D83" s="188" t="s">
        <v>128</v>
      </c>
      <c r="E83" s="189">
        <v>1</v>
      </c>
      <c r="F83" s="190">
        <f>COMPOSIÇÕES!G20</f>
        <v>5547.41830372</v>
      </c>
      <c r="G83" s="191">
        <f>ROUND(F83+(F83*$H$9),2)</f>
        <v>7248.26</v>
      </c>
      <c r="H83" s="192">
        <f t="shared" si="10"/>
        <v>7248.26</v>
      </c>
      <c r="I83" s="11"/>
    </row>
    <row r="84" spans="1:9" ht="15">
      <c r="A84" s="133">
        <v>8</v>
      </c>
      <c r="B84" s="134"/>
      <c r="C84" s="135" t="s">
        <v>210</v>
      </c>
      <c r="D84" s="136"/>
      <c r="E84" s="174"/>
      <c r="F84" s="154"/>
      <c r="G84" s="154"/>
      <c r="H84" s="184">
        <f>SUM(H85:H92)</f>
        <v>246338.05000000002</v>
      </c>
      <c r="I84" s="11"/>
    </row>
    <row r="85" spans="1:9" ht="45">
      <c r="A85" s="112" t="s">
        <v>116</v>
      </c>
      <c r="B85" s="43" t="s">
        <v>343</v>
      </c>
      <c r="C85" s="40" t="s">
        <v>344</v>
      </c>
      <c r="D85" s="37" t="s">
        <v>22</v>
      </c>
      <c r="E85" s="145">
        <v>3.36</v>
      </c>
      <c r="F85" s="145">
        <v>490.95</v>
      </c>
      <c r="G85" s="145">
        <f t="shared" si="11"/>
        <v>641.48</v>
      </c>
      <c r="H85" s="152">
        <f>ROUND((E85*G85),2)</f>
        <v>2155.37</v>
      </c>
      <c r="I85" s="11"/>
    </row>
    <row r="86" spans="1:9" ht="45">
      <c r="A86" s="112" t="s">
        <v>117</v>
      </c>
      <c r="B86" s="43" t="s">
        <v>211</v>
      </c>
      <c r="C86" s="40" t="s">
        <v>212</v>
      </c>
      <c r="D86" s="37" t="s">
        <v>22</v>
      </c>
      <c r="E86" s="145">
        <v>3.6</v>
      </c>
      <c r="F86" s="145">
        <v>343.17</v>
      </c>
      <c r="G86" s="145">
        <f t="shared" si="11"/>
        <v>448.39</v>
      </c>
      <c r="H86" s="152">
        <f>ROUND((E86*G86),2)</f>
        <v>1614.2</v>
      </c>
      <c r="I86" s="11"/>
    </row>
    <row r="87" spans="1:9" ht="60">
      <c r="A87" s="112" t="s">
        <v>118</v>
      </c>
      <c r="B87" s="43" t="s">
        <v>486</v>
      </c>
      <c r="C87" s="40" t="s">
        <v>485</v>
      </c>
      <c r="D87" s="39" t="s">
        <v>31</v>
      </c>
      <c r="E87" s="145">
        <v>4</v>
      </c>
      <c r="F87" s="145">
        <v>290.77</v>
      </c>
      <c r="G87" s="145">
        <f t="shared" ref="G87:G88" si="12">ROUND(F87+(F87*$H$9),2)</f>
        <v>379.92</v>
      </c>
      <c r="H87" s="152">
        <f t="shared" ref="H87:H88" si="13">ROUND((E87*G87),2)</f>
        <v>1519.68</v>
      </c>
      <c r="I87" s="11"/>
    </row>
    <row r="88" spans="1:9" ht="60">
      <c r="A88" s="112" t="s">
        <v>119</v>
      </c>
      <c r="B88" s="43" t="s">
        <v>486</v>
      </c>
      <c r="C88" s="40" t="s">
        <v>487</v>
      </c>
      <c r="D88" s="37" t="s">
        <v>22</v>
      </c>
      <c r="E88" s="145">
        <v>2.88</v>
      </c>
      <c r="F88" s="145">
        <v>269.23</v>
      </c>
      <c r="G88" s="145">
        <f t="shared" si="12"/>
        <v>351.78</v>
      </c>
      <c r="H88" s="152">
        <f t="shared" si="13"/>
        <v>1013.13</v>
      </c>
      <c r="I88" s="11"/>
    </row>
    <row r="89" spans="1:9" ht="75">
      <c r="A89" s="112" t="s">
        <v>121</v>
      </c>
      <c r="B89" s="41" t="s">
        <v>213</v>
      </c>
      <c r="C89" s="40" t="s">
        <v>214</v>
      </c>
      <c r="D89" s="39" t="s">
        <v>82</v>
      </c>
      <c r="E89" s="145">
        <v>184.65</v>
      </c>
      <c r="F89" s="145">
        <v>296.83999999999997</v>
      </c>
      <c r="G89" s="145">
        <f t="shared" si="11"/>
        <v>387.85</v>
      </c>
      <c r="H89" s="152">
        <f>ROUND((E89*G89),2)</f>
        <v>71616.5</v>
      </c>
      <c r="I89" s="15"/>
    </row>
    <row r="90" spans="1:9" ht="30">
      <c r="A90" s="112" t="s">
        <v>124</v>
      </c>
      <c r="B90" s="41" t="s">
        <v>215</v>
      </c>
      <c r="C90" s="40" t="s">
        <v>216</v>
      </c>
      <c r="D90" s="39" t="s">
        <v>82</v>
      </c>
      <c r="E90" s="145">
        <v>159.52000000000001</v>
      </c>
      <c r="F90" s="145">
        <v>65.14</v>
      </c>
      <c r="G90" s="145">
        <f t="shared" si="11"/>
        <v>85.11</v>
      </c>
      <c r="H90" s="152">
        <f>ROUND((E90*G90),2)</f>
        <v>13576.75</v>
      </c>
      <c r="I90" s="15"/>
    </row>
    <row r="91" spans="1:9" ht="60">
      <c r="A91" s="112" t="s">
        <v>125</v>
      </c>
      <c r="B91" s="41" t="s">
        <v>356</v>
      </c>
      <c r="C91" s="40" t="s">
        <v>357</v>
      </c>
      <c r="D91" s="39" t="s">
        <v>82</v>
      </c>
      <c r="E91" s="145">
        <v>174.4</v>
      </c>
      <c r="F91" s="145">
        <v>626.58000000000004</v>
      </c>
      <c r="G91" s="145">
        <f t="shared" ref="G91:G92" si="14">ROUND(F91+(F91*$H$9),2)</f>
        <v>818.69</v>
      </c>
      <c r="H91" s="152">
        <f>ROUND((E91*G91),2)</f>
        <v>142779.54</v>
      </c>
      <c r="I91" s="15"/>
    </row>
    <row r="92" spans="1:9" ht="30">
      <c r="A92" s="112" t="s">
        <v>126</v>
      </c>
      <c r="B92" s="41" t="s">
        <v>359</v>
      </c>
      <c r="C92" s="40" t="s">
        <v>481</v>
      </c>
      <c r="D92" s="39" t="s">
        <v>82</v>
      </c>
      <c r="E92" s="145">
        <v>46.6</v>
      </c>
      <c r="F92" s="145">
        <v>198.12</v>
      </c>
      <c r="G92" s="145">
        <f t="shared" si="14"/>
        <v>258.86</v>
      </c>
      <c r="H92" s="152">
        <f>ROUND((E92*G92),2)</f>
        <v>12062.88</v>
      </c>
      <c r="I92" s="15"/>
    </row>
    <row r="93" spans="1:9" ht="15">
      <c r="A93" s="108">
        <v>9</v>
      </c>
      <c r="B93" s="115"/>
      <c r="C93" s="110" t="s">
        <v>217</v>
      </c>
      <c r="D93" s="116"/>
      <c r="E93" s="175"/>
      <c r="F93" s="155"/>
      <c r="G93" s="155"/>
      <c r="H93" s="178">
        <f>SUM(H94:H98)</f>
        <v>14595.945600000003</v>
      </c>
    </row>
    <row r="94" spans="1:9" ht="30">
      <c r="A94" s="112" t="s">
        <v>234</v>
      </c>
      <c r="B94" s="43" t="s">
        <v>220</v>
      </c>
      <c r="C94" s="40" t="s">
        <v>221</v>
      </c>
      <c r="D94" s="37" t="s">
        <v>22</v>
      </c>
      <c r="E94" s="145">
        <f>96.55+86.29+43.02</f>
        <v>225.86</v>
      </c>
      <c r="F94" s="145">
        <v>5.63</v>
      </c>
      <c r="G94" s="145">
        <f t="shared" si="11"/>
        <v>7.36</v>
      </c>
      <c r="H94" s="156">
        <f>E94*G94</f>
        <v>1662.3296000000003</v>
      </c>
    </row>
    <row r="95" spans="1:9" ht="60">
      <c r="A95" s="112" t="s">
        <v>237</v>
      </c>
      <c r="B95" s="43" t="s">
        <v>218</v>
      </c>
      <c r="C95" s="40" t="s">
        <v>219</v>
      </c>
      <c r="D95" s="37" t="s">
        <v>22</v>
      </c>
      <c r="E95" s="145">
        <v>96.55</v>
      </c>
      <c r="F95" s="145">
        <v>24.66</v>
      </c>
      <c r="G95" s="145">
        <f t="shared" si="11"/>
        <v>32.22</v>
      </c>
      <c r="H95" s="156">
        <f>E95*G95</f>
        <v>3110.8409999999999</v>
      </c>
    </row>
    <row r="96" spans="1:9" ht="30">
      <c r="A96" s="112" t="s">
        <v>240</v>
      </c>
      <c r="B96" s="43" t="s">
        <v>222</v>
      </c>
      <c r="C96" s="40" t="s">
        <v>347</v>
      </c>
      <c r="D96" s="37" t="s">
        <v>22</v>
      </c>
      <c r="E96" s="145">
        <v>43.02</v>
      </c>
      <c r="F96" s="145">
        <v>21.42</v>
      </c>
      <c r="G96" s="145">
        <f t="shared" si="11"/>
        <v>27.99</v>
      </c>
      <c r="H96" s="156">
        <f>E96*G96</f>
        <v>1204.1297999999999</v>
      </c>
    </row>
    <row r="97" spans="1:8" ht="15">
      <c r="A97" s="112" t="s">
        <v>243</v>
      </c>
      <c r="B97" s="43" t="s">
        <v>224</v>
      </c>
      <c r="C97" s="40" t="s">
        <v>225</v>
      </c>
      <c r="D97" s="37" t="s">
        <v>22</v>
      </c>
      <c r="E97" s="145">
        <v>86.29</v>
      </c>
      <c r="F97" s="145">
        <v>20.93</v>
      </c>
      <c r="G97" s="145">
        <f t="shared" si="11"/>
        <v>27.35</v>
      </c>
      <c r="H97" s="156">
        <f>E97*G97</f>
        <v>2360.0315000000005</v>
      </c>
    </row>
    <row r="98" spans="1:8" ht="45">
      <c r="A98" s="112" t="s">
        <v>244</v>
      </c>
      <c r="B98" s="43" t="s">
        <v>227</v>
      </c>
      <c r="C98" s="40" t="s">
        <v>228</v>
      </c>
      <c r="D98" s="37" t="s">
        <v>22</v>
      </c>
      <c r="E98" s="145">
        <v>86.29</v>
      </c>
      <c r="F98" s="145">
        <v>55.51</v>
      </c>
      <c r="G98" s="145">
        <f t="shared" si="11"/>
        <v>72.53</v>
      </c>
      <c r="H98" s="156">
        <f>E98*G98</f>
        <v>6258.6137000000008</v>
      </c>
    </row>
    <row r="99" spans="1:8" ht="15">
      <c r="A99" s="108">
        <v>10</v>
      </c>
      <c r="B99" s="115"/>
      <c r="C99" s="110" t="s">
        <v>233</v>
      </c>
      <c r="D99" s="116"/>
      <c r="E99" s="175"/>
      <c r="F99" s="155"/>
      <c r="G99" s="155"/>
      <c r="H99" s="178">
        <f>SUM(H100:H104)</f>
        <v>6879.67</v>
      </c>
    </row>
    <row r="100" spans="1:8" ht="30">
      <c r="A100" s="112" t="s">
        <v>249</v>
      </c>
      <c r="B100" s="43" t="s">
        <v>235</v>
      </c>
      <c r="C100" s="40" t="s">
        <v>236</v>
      </c>
      <c r="D100" s="37" t="s">
        <v>22</v>
      </c>
      <c r="E100" s="145">
        <v>43.02</v>
      </c>
      <c r="F100" s="145">
        <v>4.29</v>
      </c>
      <c r="G100" s="145">
        <f t="shared" ref="G100:G104" si="15">ROUND(F100+(F100*$H$9),2)</f>
        <v>5.61</v>
      </c>
      <c r="H100" s="152">
        <f t="shared" ref="H100:H104" si="16">ROUND((E100*G100),2)</f>
        <v>241.34</v>
      </c>
    </row>
    <row r="101" spans="1:8" ht="30">
      <c r="A101" s="112" t="s">
        <v>251</v>
      </c>
      <c r="B101" s="43" t="s">
        <v>238</v>
      </c>
      <c r="C101" s="40" t="s">
        <v>239</v>
      </c>
      <c r="D101" s="37" t="s">
        <v>22</v>
      </c>
      <c r="E101" s="145">
        <v>43.02</v>
      </c>
      <c r="F101" s="145">
        <v>10.88</v>
      </c>
      <c r="G101" s="145">
        <f t="shared" si="15"/>
        <v>14.22</v>
      </c>
      <c r="H101" s="152">
        <f t="shared" si="16"/>
        <v>611.74</v>
      </c>
    </row>
    <row r="102" spans="1:8" ht="30">
      <c r="A102" s="112" t="s">
        <v>254</v>
      </c>
      <c r="B102" s="43" t="s">
        <v>241</v>
      </c>
      <c r="C102" s="40" t="s">
        <v>242</v>
      </c>
      <c r="D102" s="37" t="s">
        <v>22</v>
      </c>
      <c r="E102" s="145">
        <v>144.26</v>
      </c>
      <c r="F102" s="145">
        <v>22.98</v>
      </c>
      <c r="G102" s="145">
        <f t="shared" si="15"/>
        <v>30.03</v>
      </c>
      <c r="H102" s="152">
        <f t="shared" si="16"/>
        <v>4332.13</v>
      </c>
    </row>
    <row r="103" spans="1:8" ht="30">
      <c r="A103" s="112" t="s">
        <v>257</v>
      </c>
      <c r="B103" s="43" t="s">
        <v>235</v>
      </c>
      <c r="C103" s="40" t="s">
        <v>245</v>
      </c>
      <c r="D103" s="37" t="s">
        <v>22</v>
      </c>
      <c r="E103" s="145">
        <v>96.55</v>
      </c>
      <c r="F103" s="145">
        <v>4.29</v>
      </c>
      <c r="G103" s="145">
        <f t="shared" si="15"/>
        <v>5.61</v>
      </c>
      <c r="H103" s="152">
        <f t="shared" si="16"/>
        <v>541.65</v>
      </c>
    </row>
    <row r="104" spans="1:8" ht="30">
      <c r="A104" s="112" t="s">
        <v>258</v>
      </c>
      <c r="B104" s="43" t="s">
        <v>246</v>
      </c>
      <c r="C104" s="40" t="s">
        <v>247</v>
      </c>
      <c r="D104" s="37" t="s">
        <v>22</v>
      </c>
      <c r="E104" s="145">
        <v>96.55</v>
      </c>
      <c r="F104" s="145">
        <v>9.14</v>
      </c>
      <c r="G104" s="145">
        <f t="shared" si="15"/>
        <v>11.94</v>
      </c>
      <c r="H104" s="152">
        <f t="shared" si="16"/>
        <v>1152.81</v>
      </c>
    </row>
    <row r="105" spans="1:8" ht="15">
      <c r="A105" s="108">
        <v>11</v>
      </c>
      <c r="B105" s="115"/>
      <c r="C105" s="110" t="s">
        <v>248</v>
      </c>
      <c r="D105" s="116"/>
      <c r="E105" s="175"/>
      <c r="F105" s="155"/>
      <c r="G105" s="155"/>
      <c r="H105" s="178">
        <f>SUM(H106:H110)</f>
        <v>2565.1200000000003</v>
      </c>
    </row>
    <row r="106" spans="1:8" ht="48.75" customHeight="1">
      <c r="A106" s="117" t="s">
        <v>264</v>
      </c>
      <c r="B106" s="118">
        <v>93128</v>
      </c>
      <c r="C106" s="40" t="s">
        <v>250</v>
      </c>
      <c r="D106" s="53" t="s">
        <v>31</v>
      </c>
      <c r="E106" s="145">
        <v>6</v>
      </c>
      <c r="F106" s="145">
        <v>95.81</v>
      </c>
      <c r="G106" s="145">
        <f t="shared" ref="G106:G110" si="17">ROUND(F106+(F106*$H$9),2)</f>
        <v>125.19</v>
      </c>
      <c r="H106" s="152">
        <f t="shared" ref="H106:H110" si="18">ROUND((E106*G106),2)</f>
        <v>751.14</v>
      </c>
    </row>
    <row r="107" spans="1:8" ht="45">
      <c r="A107" s="117" t="s">
        <v>277</v>
      </c>
      <c r="B107" s="43" t="s">
        <v>252</v>
      </c>
      <c r="C107" s="40" t="s">
        <v>253</v>
      </c>
      <c r="D107" s="53" t="s">
        <v>31</v>
      </c>
      <c r="E107" s="145">
        <v>2</v>
      </c>
      <c r="F107" s="145">
        <v>113.87</v>
      </c>
      <c r="G107" s="145">
        <f t="shared" si="17"/>
        <v>148.78</v>
      </c>
      <c r="H107" s="152">
        <f t="shared" si="18"/>
        <v>297.56</v>
      </c>
    </row>
    <row r="108" spans="1:8" ht="60">
      <c r="A108" s="117" t="s">
        <v>284</v>
      </c>
      <c r="B108" s="43" t="s">
        <v>255</v>
      </c>
      <c r="C108" s="40" t="s">
        <v>256</v>
      </c>
      <c r="D108" s="53" t="s">
        <v>31</v>
      </c>
      <c r="E108" s="145">
        <v>2</v>
      </c>
      <c r="F108" s="145">
        <v>141.6</v>
      </c>
      <c r="G108" s="145">
        <f t="shared" si="17"/>
        <v>185.01</v>
      </c>
      <c r="H108" s="152">
        <f t="shared" si="18"/>
        <v>370.02</v>
      </c>
    </row>
    <row r="109" spans="1:8" ht="30">
      <c r="A109" s="117" t="s">
        <v>477</v>
      </c>
      <c r="B109" s="43" t="s">
        <v>259</v>
      </c>
      <c r="C109" s="40" t="s">
        <v>260</v>
      </c>
      <c r="D109" s="53" t="s">
        <v>82</v>
      </c>
      <c r="E109" s="145">
        <v>100</v>
      </c>
      <c r="F109" s="145">
        <v>7.01</v>
      </c>
      <c r="G109" s="145">
        <f t="shared" si="17"/>
        <v>9.16</v>
      </c>
      <c r="H109" s="152">
        <f t="shared" si="18"/>
        <v>916</v>
      </c>
    </row>
    <row r="110" spans="1:8" ht="36.75" customHeight="1">
      <c r="A110" s="117" t="s">
        <v>400</v>
      </c>
      <c r="B110" s="43" t="s">
        <v>261</v>
      </c>
      <c r="C110" s="40" t="s">
        <v>262</v>
      </c>
      <c r="D110" s="53" t="s">
        <v>31</v>
      </c>
      <c r="E110" s="145">
        <v>6</v>
      </c>
      <c r="F110" s="145">
        <v>29.39</v>
      </c>
      <c r="G110" s="145">
        <f t="shared" si="17"/>
        <v>38.4</v>
      </c>
      <c r="H110" s="152">
        <f t="shared" si="18"/>
        <v>230.4</v>
      </c>
    </row>
    <row r="111" spans="1:8" ht="15">
      <c r="A111" s="108">
        <v>12</v>
      </c>
      <c r="B111" s="115"/>
      <c r="C111" s="110" t="s">
        <v>263</v>
      </c>
      <c r="D111" s="116"/>
      <c r="E111" s="175"/>
      <c r="F111" s="155"/>
      <c r="G111" s="155"/>
      <c r="H111" s="178">
        <f>SUM(H112:H143)</f>
        <v>47848.41</v>
      </c>
    </row>
    <row r="112" spans="1:8" ht="15">
      <c r="A112" s="119" t="s">
        <v>401</v>
      </c>
      <c r="B112" s="120"/>
      <c r="C112" s="120" t="s">
        <v>265</v>
      </c>
      <c r="D112" s="121"/>
      <c r="E112" s="157"/>
      <c r="F112" s="157"/>
      <c r="G112" s="158"/>
      <c r="H112" s="159"/>
    </row>
    <row r="113" spans="1:8" ht="17.25" customHeight="1">
      <c r="A113" s="112" t="s">
        <v>402</v>
      </c>
      <c r="B113" s="43" t="s">
        <v>312</v>
      </c>
      <c r="C113" s="40" t="s">
        <v>313</v>
      </c>
      <c r="D113" s="53" t="s">
        <v>31</v>
      </c>
      <c r="E113" s="145">
        <v>1</v>
      </c>
      <c r="F113" s="145">
        <v>109.57</v>
      </c>
      <c r="G113" s="145">
        <f t="shared" ref="G113:G120" si="19">ROUND(F113+(F113*$H$9),2)</f>
        <v>143.16</v>
      </c>
      <c r="H113" s="152">
        <f t="shared" ref="H113:H120" si="20">ROUND((E113*G113),2)</f>
        <v>143.16</v>
      </c>
    </row>
    <row r="114" spans="1:8" ht="30">
      <c r="A114" s="112" t="s">
        <v>403</v>
      </c>
      <c r="B114" s="43" t="s">
        <v>266</v>
      </c>
      <c r="C114" s="40" t="s">
        <v>267</v>
      </c>
      <c r="D114" s="53" t="s">
        <v>268</v>
      </c>
      <c r="E114" s="145">
        <v>14</v>
      </c>
      <c r="F114" s="145">
        <v>82.61</v>
      </c>
      <c r="G114" s="145">
        <f t="shared" si="19"/>
        <v>107.94</v>
      </c>
      <c r="H114" s="152">
        <f t="shared" si="20"/>
        <v>1511.16</v>
      </c>
    </row>
    <row r="115" spans="1:8" ht="45">
      <c r="A115" s="112" t="s">
        <v>404</v>
      </c>
      <c r="B115" s="43" t="s">
        <v>269</v>
      </c>
      <c r="C115" s="40" t="s">
        <v>270</v>
      </c>
      <c r="D115" s="53" t="s">
        <v>268</v>
      </c>
      <c r="E115" s="145">
        <v>8</v>
      </c>
      <c r="F115" s="145">
        <v>47.6</v>
      </c>
      <c r="G115" s="145">
        <f t="shared" si="19"/>
        <v>62.19</v>
      </c>
      <c r="H115" s="152">
        <f t="shared" si="20"/>
        <v>497.52</v>
      </c>
    </row>
    <row r="116" spans="1:8" ht="30">
      <c r="A116" s="112" t="s">
        <v>405</v>
      </c>
      <c r="B116" s="43" t="s">
        <v>271</v>
      </c>
      <c r="C116" s="40" t="s">
        <v>272</v>
      </c>
      <c r="D116" s="53" t="s">
        <v>268</v>
      </c>
      <c r="E116" s="145">
        <v>6</v>
      </c>
      <c r="F116" s="145">
        <v>65.77</v>
      </c>
      <c r="G116" s="145">
        <f t="shared" si="19"/>
        <v>85.94</v>
      </c>
      <c r="H116" s="152">
        <f t="shared" si="20"/>
        <v>515.64</v>
      </c>
    </row>
    <row r="117" spans="1:8" ht="45">
      <c r="A117" s="112" t="s">
        <v>406</v>
      </c>
      <c r="B117" s="43" t="s">
        <v>273</v>
      </c>
      <c r="C117" s="40" t="s">
        <v>274</v>
      </c>
      <c r="D117" s="53" t="s">
        <v>31</v>
      </c>
      <c r="E117" s="145">
        <v>3</v>
      </c>
      <c r="F117" s="145">
        <v>153.80000000000001</v>
      </c>
      <c r="G117" s="145">
        <f t="shared" si="19"/>
        <v>200.96</v>
      </c>
      <c r="H117" s="152">
        <f t="shared" si="20"/>
        <v>602.88</v>
      </c>
    </row>
    <row r="118" spans="1:8" ht="30">
      <c r="A118" s="112" t="s">
        <v>407</v>
      </c>
      <c r="B118" s="43" t="s">
        <v>275</v>
      </c>
      <c r="C118" s="40" t="s">
        <v>276</v>
      </c>
      <c r="D118" s="53" t="s">
        <v>82</v>
      </c>
      <c r="E118" s="145">
        <v>50</v>
      </c>
      <c r="F118" s="145">
        <v>25.4</v>
      </c>
      <c r="G118" s="145">
        <f t="shared" si="19"/>
        <v>33.19</v>
      </c>
      <c r="H118" s="152">
        <f t="shared" si="20"/>
        <v>1659.5</v>
      </c>
    </row>
    <row r="119" spans="1:8" ht="30">
      <c r="A119" s="112" t="s">
        <v>408</v>
      </c>
      <c r="B119" s="130" t="s">
        <v>452</v>
      </c>
      <c r="C119" s="131" t="s">
        <v>454</v>
      </c>
      <c r="D119" s="53" t="s">
        <v>31</v>
      </c>
      <c r="E119" s="160">
        <v>2</v>
      </c>
      <c r="F119" s="160">
        <v>19.29</v>
      </c>
      <c r="G119" s="160">
        <f t="shared" si="19"/>
        <v>25.2</v>
      </c>
      <c r="H119" s="161">
        <f t="shared" si="20"/>
        <v>50.4</v>
      </c>
    </row>
    <row r="120" spans="1:8" ht="15">
      <c r="A120" s="112" t="s">
        <v>409</v>
      </c>
      <c r="B120" s="127" t="s">
        <v>25</v>
      </c>
      <c r="C120" s="128" t="s">
        <v>26</v>
      </c>
      <c r="D120" s="129" t="s">
        <v>31</v>
      </c>
      <c r="E120" s="176">
        <v>2</v>
      </c>
      <c r="F120" s="162">
        <v>420.47</v>
      </c>
      <c r="G120" s="163">
        <f t="shared" si="19"/>
        <v>549.39</v>
      </c>
      <c r="H120" s="164">
        <f t="shared" si="20"/>
        <v>1098.78</v>
      </c>
    </row>
    <row r="121" spans="1:8" ht="30">
      <c r="A121" s="112" t="s">
        <v>453</v>
      </c>
      <c r="B121" s="54" t="s">
        <v>463</v>
      </c>
      <c r="C121" s="55" t="s">
        <v>476</v>
      </c>
      <c r="D121" s="53" t="s">
        <v>31</v>
      </c>
      <c r="E121" s="177">
        <v>2</v>
      </c>
      <c r="F121" s="165">
        <v>506.7</v>
      </c>
      <c r="G121" s="166">
        <f t="shared" ref="G121" si="21">ROUND(F121+(F121*$H$9),2)</f>
        <v>662.05</v>
      </c>
      <c r="H121" s="167">
        <f t="shared" ref="H121" si="22">ROUND((E121*G121),2)</f>
        <v>1324.1</v>
      </c>
    </row>
    <row r="122" spans="1:8" ht="15">
      <c r="A122" s="119" t="s">
        <v>410</v>
      </c>
      <c r="B122" s="120"/>
      <c r="C122" s="120" t="s">
        <v>278</v>
      </c>
      <c r="D122" s="121"/>
      <c r="E122" s="157"/>
      <c r="F122" s="157"/>
      <c r="G122" s="158"/>
      <c r="H122" s="159"/>
    </row>
    <row r="123" spans="1:8" ht="30">
      <c r="A123" s="112" t="s">
        <v>411</v>
      </c>
      <c r="B123" s="43" t="s">
        <v>279</v>
      </c>
      <c r="C123" s="40" t="s">
        <v>280</v>
      </c>
      <c r="D123" s="53" t="s">
        <v>82</v>
      </c>
      <c r="E123" s="145">
        <v>6</v>
      </c>
      <c r="F123" s="145">
        <v>52.81</v>
      </c>
      <c r="G123" s="145">
        <f>ROUND(F123+(F123*$H$9),2)</f>
        <v>69</v>
      </c>
      <c r="H123" s="152">
        <f>ROUND((E123*G123),2)</f>
        <v>414</v>
      </c>
    </row>
    <row r="124" spans="1:8" ht="30">
      <c r="A124" s="112" t="s">
        <v>412</v>
      </c>
      <c r="B124" s="44" t="s">
        <v>85</v>
      </c>
      <c r="C124" s="122" t="s">
        <v>86</v>
      </c>
      <c r="D124" s="91" t="s">
        <v>82</v>
      </c>
      <c r="E124" s="150">
        <v>35</v>
      </c>
      <c r="F124" s="150">
        <v>66.599999999999994</v>
      </c>
      <c r="G124" s="139">
        <f>ROUND(F124+(F124*$H$9),2)</f>
        <v>87.02</v>
      </c>
      <c r="H124" s="140">
        <f>ROUND((E124*G124),2)</f>
        <v>3045.7</v>
      </c>
    </row>
    <row r="125" spans="1:8" ht="30">
      <c r="A125" s="112" t="s">
        <v>413</v>
      </c>
      <c r="B125" s="43" t="s">
        <v>281</v>
      </c>
      <c r="C125" s="40" t="s">
        <v>282</v>
      </c>
      <c r="D125" s="53" t="s">
        <v>82</v>
      </c>
      <c r="E125" s="145">
        <v>97.56</v>
      </c>
      <c r="F125" s="145">
        <v>90.51</v>
      </c>
      <c r="G125" s="145">
        <f>ROUND(F125+(F125*$H$9),2)</f>
        <v>118.26</v>
      </c>
      <c r="H125" s="152">
        <f>ROUND((E125*G125),2)</f>
        <v>11537.45</v>
      </c>
    </row>
    <row r="126" spans="1:8" ht="30">
      <c r="A126" s="112" t="s">
        <v>414</v>
      </c>
      <c r="B126" s="43" t="s">
        <v>283</v>
      </c>
      <c r="C126" s="40" t="s">
        <v>348</v>
      </c>
      <c r="D126" s="53" t="s">
        <v>82</v>
      </c>
      <c r="E126" s="145">
        <v>4</v>
      </c>
      <c r="F126" s="145">
        <v>130.99</v>
      </c>
      <c r="G126" s="145">
        <f>ROUND(F126+(F126*$H$9),2)</f>
        <v>171.15</v>
      </c>
      <c r="H126" s="152">
        <f>ROUND((E126*G126),2)</f>
        <v>684.6</v>
      </c>
    </row>
    <row r="127" spans="1:8" ht="15">
      <c r="A127" s="119" t="s">
        <v>415</v>
      </c>
      <c r="B127" s="120"/>
      <c r="C127" s="120" t="s">
        <v>285</v>
      </c>
      <c r="D127" s="121"/>
      <c r="E127" s="157"/>
      <c r="F127" s="157"/>
      <c r="G127" s="158"/>
      <c r="H127" s="159"/>
    </row>
    <row r="128" spans="1:8" ht="15">
      <c r="A128" s="112" t="s">
        <v>416</v>
      </c>
      <c r="B128" s="43" t="s">
        <v>286</v>
      </c>
      <c r="C128" s="40" t="s">
        <v>287</v>
      </c>
      <c r="D128" s="53" t="s">
        <v>31</v>
      </c>
      <c r="E128" s="145">
        <v>2</v>
      </c>
      <c r="F128" s="145">
        <v>103.91</v>
      </c>
      <c r="G128" s="145">
        <f t="shared" ref="G128:G141" si="23">ROUND(F128+(F128*$H$9),2)</f>
        <v>135.77000000000001</v>
      </c>
      <c r="H128" s="152">
        <f t="shared" ref="H128:H141" si="24">ROUND((E128*G128),2)</f>
        <v>271.54000000000002</v>
      </c>
    </row>
    <row r="129" spans="1:8" ht="30">
      <c r="A129" s="112" t="s">
        <v>417</v>
      </c>
      <c r="B129" s="43" t="s">
        <v>288</v>
      </c>
      <c r="C129" s="40" t="s">
        <v>289</v>
      </c>
      <c r="D129" s="53" t="s">
        <v>31</v>
      </c>
      <c r="E129" s="145">
        <v>2</v>
      </c>
      <c r="F129" s="145">
        <v>223.27</v>
      </c>
      <c r="G129" s="145">
        <f t="shared" si="23"/>
        <v>291.72000000000003</v>
      </c>
      <c r="H129" s="152">
        <f t="shared" si="24"/>
        <v>583.44000000000005</v>
      </c>
    </row>
    <row r="130" spans="1:8" ht="15">
      <c r="A130" s="112" t="s">
        <v>418</v>
      </c>
      <c r="B130" s="43" t="s">
        <v>290</v>
      </c>
      <c r="C130" s="40" t="s">
        <v>374</v>
      </c>
      <c r="D130" s="53" t="s">
        <v>31</v>
      </c>
      <c r="E130" s="145">
        <v>2</v>
      </c>
      <c r="F130" s="145">
        <v>98.48</v>
      </c>
      <c r="G130" s="145">
        <f t="shared" si="23"/>
        <v>128.66999999999999</v>
      </c>
      <c r="H130" s="152">
        <f t="shared" si="24"/>
        <v>257.33999999999997</v>
      </c>
    </row>
    <row r="131" spans="1:8" ht="15">
      <c r="A131" s="112" t="s">
        <v>419</v>
      </c>
      <c r="B131" s="43" t="s">
        <v>291</v>
      </c>
      <c r="C131" s="40" t="s">
        <v>292</v>
      </c>
      <c r="D131" s="53" t="s">
        <v>31</v>
      </c>
      <c r="E131" s="145">
        <v>2</v>
      </c>
      <c r="F131" s="145">
        <v>36.159999999999997</v>
      </c>
      <c r="G131" s="145">
        <f t="shared" si="23"/>
        <v>47.25</v>
      </c>
      <c r="H131" s="152">
        <f t="shared" si="24"/>
        <v>94.5</v>
      </c>
    </row>
    <row r="132" spans="1:8" ht="30">
      <c r="A132" s="112" t="s">
        <v>420</v>
      </c>
      <c r="B132" s="43" t="s">
        <v>293</v>
      </c>
      <c r="C132" s="40" t="s">
        <v>294</v>
      </c>
      <c r="D132" s="53" t="s">
        <v>31</v>
      </c>
      <c r="E132" s="145">
        <v>6</v>
      </c>
      <c r="F132" s="145">
        <v>36.159999999999997</v>
      </c>
      <c r="G132" s="145">
        <f t="shared" si="23"/>
        <v>47.25</v>
      </c>
      <c r="H132" s="152">
        <f t="shared" si="24"/>
        <v>283.5</v>
      </c>
    </row>
    <row r="133" spans="1:8" ht="15">
      <c r="A133" s="112" t="s">
        <v>421</v>
      </c>
      <c r="B133" s="43" t="s">
        <v>295</v>
      </c>
      <c r="C133" s="40" t="s">
        <v>296</v>
      </c>
      <c r="D133" s="53" t="s">
        <v>31</v>
      </c>
      <c r="E133" s="145">
        <v>2</v>
      </c>
      <c r="F133" s="145">
        <v>49.75</v>
      </c>
      <c r="G133" s="145">
        <f t="shared" si="23"/>
        <v>65</v>
      </c>
      <c r="H133" s="152">
        <f t="shared" si="24"/>
        <v>130</v>
      </c>
    </row>
    <row r="134" spans="1:8" ht="75">
      <c r="A134" s="112" t="s">
        <v>422</v>
      </c>
      <c r="B134" s="43" t="s">
        <v>297</v>
      </c>
      <c r="C134" s="40" t="s">
        <v>298</v>
      </c>
      <c r="D134" s="53" t="s">
        <v>31</v>
      </c>
      <c r="E134" s="145">
        <v>2</v>
      </c>
      <c r="F134" s="145">
        <v>412.17</v>
      </c>
      <c r="G134" s="145">
        <f t="shared" si="23"/>
        <v>538.54</v>
      </c>
      <c r="H134" s="152">
        <f t="shared" si="24"/>
        <v>1077.08</v>
      </c>
    </row>
    <row r="135" spans="1:8" ht="60">
      <c r="A135" s="112" t="s">
        <v>423</v>
      </c>
      <c r="B135" s="43" t="s">
        <v>297</v>
      </c>
      <c r="C135" s="40" t="s">
        <v>456</v>
      </c>
      <c r="D135" s="53" t="s">
        <v>31</v>
      </c>
      <c r="E135" s="145">
        <v>4</v>
      </c>
      <c r="F135" s="145">
        <v>412.17</v>
      </c>
      <c r="G135" s="145">
        <f t="shared" ref="G135:G137" si="25">ROUND(F135+(F135*$H$9),2)</f>
        <v>538.54</v>
      </c>
      <c r="H135" s="152">
        <f t="shared" ref="H135:H137" si="26">ROUND((E135*G135),2)</f>
        <v>2154.16</v>
      </c>
    </row>
    <row r="136" spans="1:8" ht="30">
      <c r="A136" s="112" t="s">
        <v>424</v>
      </c>
      <c r="B136" s="180" t="s">
        <v>488</v>
      </c>
      <c r="C136" s="181" t="s">
        <v>489</v>
      </c>
      <c r="D136" s="53" t="s">
        <v>31</v>
      </c>
      <c r="E136" s="182">
        <v>2</v>
      </c>
      <c r="F136" s="182">
        <v>371.74</v>
      </c>
      <c r="G136" s="182">
        <f t="shared" si="25"/>
        <v>485.72</v>
      </c>
      <c r="H136" s="183">
        <f t="shared" si="26"/>
        <v>971.44</v>
      </c>
    </row>
    <row r="137" spans="1:8" ht="30">
      <c r="A137" s="112" t="s">
        <v>425</v>
      </c>
      <c r="B137" s="180" t="s">
        <v>490</v>
      </c>
      <c r="C137" s="181" t="s">
        <v>491</v>
      </c>
      <c r="D137" s="53" t="s">
        <v>31</v>
      </c>
      <c r="E137" s="182">
        <v>2</v>
      </c>
      <c r="F137" s="182">
        <v>74.34</v>
      </c>
      <c r="G137" s="182">
        <f t="shared" si="25"/>
        <v>97.13</v>
      </c>
      <c r="H137" s="183">
        <f t="shared" si="26"/>
        <v>194.26</v>
      </c>
    </row>
    <row r="138" spans="1:8" ht="30">
      <c r="A138" s="112" t="s">
        <v>426</v>
      </c>
      <c r="B138" s="43" t="s">
        <v>299</v>
      </c>
      <c r="C138" s="40" t="s">
        <v>300</v>
      </c>
      <c r="D138" s="53" t="s">
        <v>31</v>
      </c>
      <c r="E138" s="145">
        <v>6</v>
      </c>
      <c r="F138" s="145">
        <v>230.96</v>
      </c>
      <c r="G138" s="145">
        <f t="shared" si="23"/>
        <v>301.77</v>
      </c>
      <c r="H138" s="152">
        <f t="shared" si="24"/>
        <v>1810.62</v>
      </c>
    </row>
    <row r="139" spans="1:8" ht="30">
      <c r="A139" s="112" t="s">
        <v>427</v>
      </c>
      <c r="B139" s="43" t="s">
        <v>367</v>
      </c>
      <c r="C139" s="40" t="s">
        <v>373</v>
      </c>
      <c r="D139" s="53" t="s">
        <v>31</v>
      </c>
      <c r="E139" s="145">
        <v>4</v>
      </c>
      <c r="F139" s="145">
        <v>36.549999999999997</v>
      </c>
      <c r="G139" s="145">
        <f t="shared" si="23"/>
        <v>47.76</v>
      </c>
      <c r="H139" s="152">
        <f t="shared" si="24"/>
        <v>191.04</v>
      </c>
    </row>
    <row r="140" spans="1:8" ht="30">
      <c r="A140" s="112" t="s">
        <v>428</v>
      </c>
      <c r="B140" s="43" t="s">
        <v>301</v>
      </c>
      <c r="C140" s="40" t="s">
        <v>369</v>
      </c>
      <c r="D140" s="53" t="s">
        <v>31</v>
      </c>
      <c r="E140" s="145">
        <v>6</v>
      </c>
      <c r="F140" s="145">
        <v>26.89</v>
      </c>
      <c r="G140" s="145">
        <f t="shared" si="23"/>
        <v>35.130000000000003</v>
      </c>
      <c r="H140" s="152">
        <f t="shared" si="24"/>
        <v>210.78</v>
      </c>
    </row>
    <row r="141" spans="1:8" ht="30">
      <c r="A141" s="112" t="s">
        <v>478</v>
      </c>
      <c r="B141" s="43" t="s">
        <v>366</v>
      </c>
      <c r="C141" s="35" t="s">
        <v>365</v>
      </c>
      <c r="D141" s="53" t="s">
        <v>31</v>
      </c>
      <c r="E141" s="145">
        <v>6</v>
      </c>
      <c r="F141" s="145">
        <v>128.54</v>
      </c>
      <c r="G141" s="145">
        <f t="shared" si="23"/>
        <v>167.95</v>
      </c>
      <c r="H141" s="152">
        <f t="shared" si="24"/>
        <v>1007.7</v>
      </c>
    </row>
    <row r="142" spans="1:8" ht="30">
      <c r="A142" s="112" t="s">
        <v>501</v>
      </c>
      <c r="B142" s="42" t="s">
        <v>363</v>
      </c>
      <c r="C142" s="36" t="s">
        <v>364</v>
      </c>
      <c r="D142" s="37" t="s">
        <v>78</v>
      </c>
      <c r="E142" s="168">
        <f>2*2.1*0.6</f>
        <v>2.52</v>
      </c>
      <c r="F142" s="168">
        <v>309.91000000000003</v>
      </c>
      <c r="G142" s="145">
        <f t="shared" ref="G142" si="27">ROUND(F142+(F142*$H$9),2)</f>
        <v>404.93</v>
      </c>
      <c r="H142" s="152">
        <f t="shared" ref="H142" si="28">ROUND((E142*G142),2)</f>
        <v>1020.42</v>
      </c>
    </row>
    <row r="143" spans="1:8" ht="30">
      <c r="A143" s="112" t="s">
        <v>502</v>
      </c>
      <c r="B143" s="42" t="s">
        <v>368</v>
      </c>
      <c r="C143" s="36" t="s">
        <v>372</v>
      </c>
      <c r="D143" s="37" t="s">
        <v>78</v>
      </c>
      <c r="E143" s="168">
        <v>20.75</v>
      </c>
      <c r="F143" s="168">
        <v>535.03</v>
      </c>
      <c r="G143" s="145">
        <f t="shared" ref="G143" si="29">ROUND(F143+(F143*$H$9),2)</f>
        <v>699.07</v>
      </c>
      <c r="H143" s="152">
        <f t="shared" ref="H143" si="30">ROUND((E143*G143),2)</f>
        <v>14505.7</v>
      </c>
    </row>
    <row r="144" spans="1:8" ht="15">
      <c r="A144" s="84">
        <v>13</v>
      </c>
      <c r="B144" s="85"/>
      <c r="C144" s="86" t="s">
        <v>115</v>
      </c>
      <c r="D144" s="95"/>
      <c r="E144" s="170"/>
      <c r="F144" s="143"/>
      <c r="G144" s="142"/>
      <c r="H144" s="179">
        <f>SUM(H145:H153)</f>
        <v>103608.64</v>
      </c>
    </row>
    <row r="145" spans="1:10" ht="30">
      <c r="A145" s="38" t="s">
        <v>479</v>
      </c>
      <c r="B145" s="88" t="s">
        <v>120</v>
      </c>
      <c r="C145" s="123" t="s">
        <v>370</v>
      </c>
      <c r="D145" s="53" t="s">
        <v>31</v>
      </c>
      <c r="E145" s="144">
        <v>2</v>
      </c>
      <c r="F145" s="144">
        <v>1552.75</v>
      </c>
      <c r="G145" s="139">
        <f t="shared" ref="G145:G153" si="31">ROUND(F145+(F145*$H$9),2)</f>
        <v>2028.82</v>
      </c>
      <c r="H145" s="140">
        <f t="shared" ref="H145:H153" si="32">ROUND((E145*G145),2)</f>
        <v>4057.64</v>
      </c>
    </row>
    <row r="146" spans="1:10" ht="30">
      <c r="A146" s="38" t="s">
        <v>480</v>
      </c>
      <c r="B146" s="44" t="s">
        <v>122</v>
      </c>
      <c r="C146" s="96" t="s">
        <v>123</v>
      </c>
      <c r="D146" s="53" t="s">
        <v>31</v>
      </c>
      <c r="E146" s="144">
        <v>5</v>
      </c>
      <c r="F146" s="146">
        <v>90.38</v>
      </c>
      <c r="G146" s="139">
        <f t="shared" si="31"/>
        <v>118.09</v>
      </c>
      <c r="H146" s="140">
        <f t="shared" si="32"/>
        <v>590.45000000000005</v>
      </c>
    </row>
    <row r="147" spans="1:10" ht="30">
      <c r="A147" s="38" t="s">
        <v>429</v>
      </c>
      <c r="B147" s="44" t="s">
        <v>127</v>
      </c>
      <c r="C147" s="97" t="s">
        <v>494</v>
      </c>
      <c r="D147" s="37" t="s">
        <v>128</v>
      </c>
      <c r="E147" s="144">
        <v>8</v>
      </c>
      <c r="F147" s="144">
        <v>320</v>
      </c>
      <c r="G147" s="139">
        <f t="shared" si="31"/>
        <v>418.11</v>
      </c>
      <c r="H147" s="140">
        <f t="shared" si="32"/>
        <v>3344.88</v>
      </c>
    </row>
    <row r="148" spans="1:10" ht="30">
      <c r="A148" s="38" t="s">
        <v>430</v>
      </c>
      <c r="B148" s="44" t="str">
        <f>COMPOSIÇÕES!B11</f>
        <v>CPU001</v>
      </c>
      <c r="C148" s="97" t="s">
        <v>455</v>
      </c>
      <c r="D148" s="37" t="s">
        <v>128</v>
      </c>
      <c r="E148" s="144">
        <v>11</v>
      </c>
      <c r="F148" s="144">
        <v>964.73</v>
      </c>
      <c r="G148" s="139">
        <f t="shared" ref="G148:G149" si="33">ROUND(F148+(F148*$H$9),2)</f>
        <v>1260.52</v>
      </c>
      <c r="H148" s="140">
        <f t="shared" ref="H148:H149" si="34">ROUND((E148*G148),2)</f>
        <v>13865.72</v>
      </c>
    </row>
    <row r="149" spans="1:10" ht="30">
      <c r="A149" s="38" t="s">
        <v>431</v>
      </c>
      <c r="B149" s="44" t="s">
        <v>350</v>
      </c>
      <c r="C149" s="97" t="s">
        <v>351</v>
      </c>
      <c r="D149" s="37" t="s">
        <v>82</v>
      </c>
      <c r="E149" s="144">
        <v>22.13</v>
      </c>
      <c r="F149" s="144">
        <v>133.12</v>
      </c>
      <c r="G149" s="139">
        <f t="shared" si="33"/>
        <v>173.93</v>
      </c>
      <c r="H149" s="140">
        <f t="shared" si="34"/>
        <v>3849.07</v>
      </c>
    </row>
    <row r="150" spans="1:10" ht="120">
      <c r="A150" s="38" t="s">
        <v>432</v>
      </c>
      <c r="B150" s="44" t="s">
        <v>127</v>
      </c>
      <c r="C150" s="93" t="s">
        <v>371</v>
      </c>
      <c r="D150" s="37" t="s">
        <v>128</v>
      </c>
      <c r="E150" s="144">
        <v>1</v>
      </c>
      <c r="F150" s="144">
        <v>53990</v>
      </c>
      <c r="G150" s="139">
        <f t="shared" si="31"/>
        <v>70543.33</v>
      </c>
      <c r="H150" s="140">
        <f t="shared" si="32"/>
        <v>70543.33</v>
      </c>
    </row>
    <row r="151" spans="1:10" ht="30">
      <c r="A151" s="38" t="s">
        <v>433</v>
      </c>
      <c r="B151" s="44" t="s">
        <v>129</v>
      </c>
      <c r="C151" s="97" t="s">
        <v>360</v>
      </c>
      <c r="D151" s="37" t="s">
        <v>128</v>
      </c>
      <c r="E151" s="144">
        <v>1</v>
      </c>
      <c r="F151" s="146">
        <v>1028.83</v>
      </c>
      <c r="G151" s="139">
        <f t="shared" si="31"/>
        <v>1344.27</v>
      </c>
      <c r="H151" s="140">
        <f t="shared" si="32"/>
        <v>1344.27</v>
      </c>
    </row>
    <row r="152" spans="1:10" ht="45">
      <c r="A152" s="38" t="s">
        <v>434</v>
      </c>
      <c r="B152" s="104" t="s">
        <v>314</v>
      </c>
      <c r="C152" s="114" t="s">
        <v>315</v>
      </c>
      <c r="D152" s="37" t="s">
        <v>128</v>
      </c>
      <c r="E152" s="173">
        <v>4</v>
      </c>
      <c r="F152" s="169">
        <v>704.88</v>
      </c>
      <c r="G152" s="139">
        <f t="shared" si="31"/>
        <v>921</v>
      </c>
      <c r="H152" s="140">
        <f t="shared" si="32"/>
        <v>3684</v>
      </c>
    </row>
    <row r="153" spans="1:10" ht="26.25" customHeight="1" thickBot="1">
      <c r="A153" s="38" t="s">
        <v>435</v>
      </c>
      <c r="B153" s="104">
        <v>99814</v>
      </c>
      <c r="C153" s="124" t="s">
        <v>130</v>
      </c>
      <c r="D153" s="37" t="s">
        <v>22</v>
      </c>
      <c r="E153" s="173">
        <f>1450+33.62</f>
        <v>1483.62</v>
      </c>
      <c r="F153" s="169">
        <v>1.2</v>
      </c>
      <c r="G153" s="139">
        <f t="shared" si="31"/>
        <v>1.57</v>
      </c>
      <c r="H153" s="140">
        <f t="shared" si="32"/>
        <v>2329.2800000000002</v>
      </c>
    </row>
    <row r="154" spans="1:10" ht="26.25" customHeight="1" thickBot="1">
      <c r="A154" s="274" t="s">
        <v>131</v>
      </c>
      <c r="B154" s="274"/>
      <c r="C154" s="274"/>
      <c r="D154" s="274"/>
      <c r="E154" s="274"/>
      <c r="F154" s="274"/>
      <c r="G154" s="274"/>
      <c r="H154" s="17">
        <f>SUM(H12:H153)/2</f>
        <v>854719.79559999972</v>
      </c>
    </row>
    <row r="155" spans="1:10">
      <c r="A155" s="18"/>
      <c r="B155" s="275"/>
      <c r="C155" s="275"/>
      <c r="D155" s="19"/>
      <c r="E155" s="275"/>
      <c r="F155" s="275"/>
      <c r="G155" s="34"/>
      <c r="H155" s="20"/>
    </row>
    <row r="156" spans="1:10" ht="34.5" customHeight="1">
      <c r="A156" s="21"/>
      <c r="B156" s="22"/>
      <c r="C156" s="23"/>
      <c r="D156" s="23"/>
      <c r="E156" s="23"/>
      <c r="F156" s="23"/>
      <c r="G156" s="23"/>
      <c r="H156" s="24"/>
      <c r="J156" s="125"/>
    </row>
    <row r="157" spans="1:10" ht="27" customHeight="1">
      <c r="A157" s="272"/>
      <c r="B157" s="272"/>
      <c r="C157" s="272"/>
      <c r="D157" s="272"/>
      <c r="E157" s="272"/>
      <c r="F157" s="272"/>
      <c r="G157" s="272"/>
      <c r="H157" s="272"/>
      <c r="J157" s="126"/>
    </row>
    <row r="158" spans="1:10" ht="14.25">
      <c r="A158" s="276"/>
      <c r="B158" s="276"/>
      <c r="C158" s="276"/>
      <c r="D158" s="276"/>
      <c r="E158" s="276"/>
      <c r="F158" s="276"/>
      <c r="G158" s="276"/>
      <c r="H158" s="276"/>
    </row>
    <row r="159" spans="1:10" ht="17.25" customHeight="1">
      <c r="A159" s="272"/>
      <c r="B159" s="272"/>
      <c r="C159" s="272"/>
      <c r="D159" s="272"/>
      <c r="E159" s="272"/>
      <c r="F159" s="272"/>
      <c r="G159" s="272"/>
      <c r="H159" s="272"/>
    </row>
    <row r="160" spans="1:10">
      <c r="A160" s="272"/>
      <c r="B160" s="272"/>
      <c r="C160" s="272"/>
      <c r="D160" s="272"/>
      <c r="E160" s="272"/>
      <c r="F160" s="272"/>
      <c r="G160" s="272"/>
      <c r="H160" s="272"/>
    </row>
    <row r="161" spans="1:8" ht="13.5" thickBot="1">
      <c r="A161" s="25"/>
      <c r="B161" s="26"/>
      <c r="C161" s="27"/>
      <c r="D161" s="27"/>
      <c r="E161" s="27"/>
      <c r="F161" s="27"/>
      <c r="G161" s="27"/>
      <c r="H161" s="28"/>
    </row>
  </sheetData>
  <sheetProtection selectLockedCells="1" selectUnlockedCells="1"/>
  <mergeCells count="20">
    <mergeCell ref="A159:H160"/>
    <mergeCell ref="A10:H10"/>
    <mergeCell ref="A154:G154"/>
    <mergeCell ref="B155:C155"/>
    <mergeCell ref="E155:F155"/>
    <mergeCell ref="A157:H157"/>
    <mergeCell ref="A158:H158"/>
    <mergeCell ref="A6:E6"/>
    <mergeCell ref="F6:H6"/>
    <mergeCell ref="A7:D7"/>
    <mergeCell ref="E7:H7"/>
    <mergeCell ref="A8:D8"/>
    <mergeCell ref="E8:E9"/>
    <mergeCell ref="F8:F9"/>
    <mergeCell ref="A9:D9"/>
    <mergeCell ref="A1:B1"/>
    <mergeCell ref="C1:H1"/>
    <mergeCell ref="A2:H2"/>
    <mergeCell ref="A3:H3"/>
    <mergeCell ref="A5:H5"/>
  </mergeCells>
  <conditionalFormatting sqref="C152:D153 C151 C147:C149 D147:D151 D142:D144 C83:D83 D40 C36:D38 D19 D23:D36 C31:D31 D64:D72 D12:D13">
    <cfRule type="cellIs" dxfId="16" priority="15" stopIfTrue="1" operator="equal">
      <formula>0</formula>
    </cfRule>
  </conditionalFormatting>
  <conditionalFormatting sqref="D127 D122 D111:D112 E81:F82 D73:D80 D84:D105">
    <cfRule type="cellIs" dxfId="15" priority="14" stopIfTrue="1" operator="equal">
      <formula>0</formula>
    </cfRule>
  </conditionalFormatting>
  <conditionalFormatting sqref="D74:D77">
    <cfRule type="cellIs" dxfId="14" priority="6" stopIfTrue="1" operator="equal">
      <formula>0</formula>
    </cfRule>
  </conditionalFormatting>
  <conditionalFormatting sqref="D79:D80">
    <cfRule type="cellIs" dxfId="13" priority="5" stopIfTrue="1" operator="equal">
      <formula>0</formula>
    </cfRule>
  </conditionalFormatting>
  <conditionalFormatting sqref="D85:D86">
    <cfRule type="cellIs" dxfId="12" priority="4" stopIfTrue="1" operator="equal">
      <formula>0</formula>
    </cfRule>
  </conditionalFormatting>
  <conditionalFormatting sqref="D88">
    <cfRule type="cellIs" dxfId="11" priority="3" stopIfTrue="1" operator="equal">
      <formula>0</formula>
    </cfRule>
  </conditionalFormatting>
  <conditionalFormatting sqref="D94:D98">
    <cfRule type="cellIs" dxfId="10" priority="2" stopIfTrue="1" operator="equal">
      <formula>0</formula>
    </cfRule>
  </conditionalFormatting>
  <conditionalFormatting sqref="D100:D104">
    <cfRule type="cellIs" dxfId="9" priority="1" stopIfTrue="1" operator="equal">
      <formula>0</formula>
    </cfRule>
  </conditionalFormatting>
  <printOptions horizontalCentered="1"/>
  <pageMargins left="0.39370078740157483" right="0.39370078740157483" top="0.39370078740157483" bottom="0.19685039370078741" header="0.51181102362204722" footer="0.51181102362204722"/>
  <pageSetup paperSize="9" scale="60" firstPageNumber="0" orientation="portrait" r:id="rId1"/>
  <headerFooter alignWithMargins="0"/>
  <rowBreaks count="3" manualBreakCount="3">
    <brk id="49" max="7" man="1"/>
    <brk id="83" max="7" man="1"/>
    <brk id="114"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BreakPreview" zoomScale="118" zoomScaleSheetLayoutView="118" workbookViewId="0">
      <selection activeCell="B25" sqref="B25:B26"/>
    </sheetView>
  </sheetViews>
  <sheetFormatPr defaultRowHeight="15"/>
  <cols>
    <col min="1" max="1" width="9.140625" style="29"/>
    <col min="2" max="2" width="39.42578125" style="29" customWidth="1"/>
    <col min="3" max="3" width="12.7109375" style="29" customWidth="1"/>
    <col min="4" max="4" width="11.7109375" style="29" customWidth="1"/>
    <col min="5" max="8" width="10.7109375" style="29" customWidth="1"/>
    <col min="9" max="253" width="9.140625" style="29"/>
    <col min="254" max="254" width="35.140625" style="29" customWidth="1"/>
    <col min="255" max="255" width="12.7109375" style="29" customWidth="1"/>
    <col min="256" max="256" width="11.7109375" style="29" customWidth="1"/>
    <col min="257" max="264" width="10.7109375" style="29" customWidth="1"/>
    <col min="265" max="509" width="9.140625" style="29"/>
    <col min="510" max="510" width="35.140625" style="29" customWidth="1"/>
    <col min="511" max="511" width="12.7109375" style="29" customWidth="1"/>
    <col min="512" max="512" width="11.7109375" style="29" customWidth="1"/>
    <col min="513" max="520" width="10.7109375" style="29" customWidth="1"/>
    <col min="521" max="765" width="9.140625" style="29"/>
    <col min="766" max="766" width="35.140625" style="29" customWidth="1"/>
    <col min="767" max="767" width="12.7109375" style="29" customWidth="1"/>
    <col min="768" max="768" width="11.7109375" style="29" customWidth="1"/>
    <col min="769" max="776" width="10.7109375" style="29" customWidth="1"/>
    <col min="777" max="1021" width="9.140625" style="29"/>
    <col min="1022" max="1022" width="35.140625" style="29" customWidth="1"/>
    <col min="1023" max="1023" width="12.7109375" style="29" customWidth="1"/>
    <col min="1024" max="1024" width="11.7109375" style="29" customWidth="1"/>
    <col min="1025" max="1032" width="10.7109375" style="29" customWidth="1"/>
    <col min="1033" max="1277" width="9.140625" style="29"/>
    <col min="1278" max="1278" width="35.140625" style="29" customWidth="1"/>
    <col min="1279" max="1279" width="12.7109375" style="29" customWidth="1"/>
    <col min="1280" max="1280" width="11.7109375" style="29" customWidth="1"/>
    <col min="1281" max="1288" width="10.7109375" style="29" customWidth="1"/>
    <col min="1289" max="1533" width="9.140625" style="29"/>
    <col min="1534" max="1534" width="35.140625" style="29" customWidth="1"/>
    <col min="1535" max="1535" width="12.7109375" style="29" customWidth="1"/>
    <col min="1536" max="1536" width="11.7109375" style="29" customWidth="1"/>
    <col min="1537" max="1544" width="10.7109375" style="29" customWidth="1"/>
    <col min="1545" max="1789" width="9.140625" style="29"/>
    <col min="1790" max="1790" width="35.140625" style="29" customWidth="1"/>
    <col min="1791" max="1791" width="12.7109375" style="29" customWidth="1"/>
    <col min="1792" max="1792" width="11.7109375" style="29" customWidth="1"/>
    <col min="1793" max="1800" width="10.7109375" style="29" customWidth="1"/>
    <col min="1801" max="2045" width="9.140625" style="29"/>
    <col min="2046" max="2046" width="35.140625" style="29" customWidth="1"/>
    <col min="2047" max="2047" width="12.7109375" style="29" customWidth="1"/>
    <col min="2048" max="2048" width="11.7109375" style="29" customWidth="1"/>
    <col min="2049" max="2056" width="10.7109375" style="29" customWidth="1"/>
    <col min="2057" max="2301" width="9.140625" style="29"/>
    <col min="2302" max="2302" width="35.140625" style="29" customWidth="1"/>
    <col min="2303" max="2303" width="12.7109375" style="29" customWidth="1"/>
    <col min="2304" max="2304" width="11.7109375" style="29" customWidth="1"/>
    <col min="2305" max="2312" width="10.7109375" style="29" customWidth="1"/>
    <col min="2313" max="2557" width="9.140625" style="29"/>
    <col min="2558" max="2558" width="35.140625" style="29" customWidth="1"/>
    <col min="2559" max="2559" width="12.7109375" style="29" customWidth="1"/>
    <col min="2560" max="2560" width="11.7109375" style="29" customWidth="1"/>
    <col min="2561" max="2568" width="10.7109375" style="29" customWidth="1"/>
    <col min="2569" max="2813" width="9.140625" style="29"/>
    <col min="2814" max="2814" width="35.140625" style="29" customWidth="1"/>
    <col min="2815" max="2815" width="12.7109375" style="29" customWidth="1"/>
    <col min="2816" max="2816" width="11.7109375" style="29" customWidth="1"/>
    <col min="2817" max="2824" width="10.7109375" style="29" customWidth="1"/>
    <col min="2825" max="3069" width="9.140625" style="29"/>
    <col min="3070" max="3070" width="35.140625" style="29" customWidth="1"/>
    <col min="3071" max="3071" width="12.7109375" style="29" customWidth="1"/>
    <col min="3072" max="3072" width="11.7109375" style="29" customWidth="1"/>
    <col min="3073" max="3080" width="10.7109375" style="29" customWidth="1"/>
    <col min="3081" max="3325" width="9.140625" style="29"/>
    <col min="3326" max="3326" width="35.140625" style="29" customWidth="1"/>
    <col min="3327" max="3327" width="12.7109375" style="29" customWidth="1"/>
    <col min="3328" max="3328" width="11.7109375" style="29" customWidth="1"/>
    <col min="3329" max="3336" width="10.7109375" style="29" customWidth="1"/>
    <col min="3337" max="3581" width="9.140625" style="29"/>
    <col min="3582" max="3582" width="35.140625" style="29" customWidth="1"/>
    <col min="3583" max="3583" width="12.7109375" style="29" customWidth="1"/>
    <col min="3584" max="3584" width="11.7109375" style="29" customWidth="1"/>
    <col min="3585" max="3592" width="10.7109375" style="29" customWidth="1"/>
    <col min="3593" max="3837" width="9.140625" style="29"/>
    <col min="3838" max="3838" width="35.140625" style="29" customWidth="1"/>
    <col min="3839" max="3839" width="12.7109375" style="29" customWidth="1"/>
    <col min="3840" max="3840" width="11.7109375" style="29" customWidth="1"/>
    <col min="3841" max="3848" width="10.7109375" style="29" customWidth="1"/>
    <col min="3849" max="4093" width="9.140625" style="29"/>
    <col min="4094" max="4094" width="35.140625" style="29" customWidth="1"/>
    <col min="4095" max="4095" width="12.7109375" style="29" customWidth="1"/>
    <col min="4096" max="4096" width="11.7109375" style="29" customWidth="1"/>
    <col min="4097" max="4104" width="10.7109375" style="29" customWidth="1"/>
    <col min="4105" max="4349" width="9.140625" style="29"/>
    <col min="4350" max="4350" width="35.140625" style="29" customWidth="1"/>
    <col min="4351" max="4351" width="12.7109375" style="29" customWidth="1"/>
    <col min="4352" max="4352" width="11.7109375" style="29" customWidth="1"/>
    <col min="4353" max="4360" width="10.7109375" style="29" customWidth="1"/>
    <col min="4361" max="4605" width="9.140625" style="29"/>
    <col min="4606" max="4606" width="35.140625" style="29" customWidth="1"/>
    <col min="4607" max="4607" width="12.7109375" style="29" customWidth="1"/>
    <col min="4608" max="4608" width="11.7109375" style="29" customWidth="1"/>
    <col min="4609" max="4616" width="10.7109375" style="29" customWidth="1"/>
    <col min="4617" max="4861" width="9.140625" style="29"/>
    <col min="4862" max="4862" width="35.140625" style="29" customWidth="1"/>
    <col min="4863" max="4863" width="12.7109375" style="29" customWidth="1"/>
    <col min="4864" max="4864" width="11.7109375" style="29" customWidth="1"/>
    <col min="4865" max="4872" width="10.7109375" style="29" customWidth="1"/>
    <col min="4873" max="5117" width="9.140625" style="29"/>
    <col min="5118" max="5118" width="35.140625" style="29" customWidth="1"/>
    <col min="5119" max="5119" width="12.7109375" style="29" customWidth="1"/>
    <col min="5120" max="5120" width="11.7109375" style="29" customWidth="1"/>
    <col min="5121" max="5128" width="10.7109375" style="29" customWidth="1"/>
    <col min="5129" max="5373" width="9.140625" style="29"/>
    <col min="5374" max="5374" width="35.140625" style="29" customWidth="1"/>
    <col min="5375" max="5375" width="12.7109375" style="29" customWidth="1"/>
    <col min="5376" max="5376" width="11.7109375" style="29" customWidth="1"/>
    <col min="5377" max="5384" width="10.7109375" style="29" customWidth="1"/>
    <col min="5385" max="5629" width="9.140625" style="29"/>
    <col min="5630" max="5630" width="35.140625" style="29" customWidth="1"/>
    <col min="5631" max="5631" width="12.7109375" style="29" customWidth="1"/>
    <col min="5632" max="5632" width="11.7109375" style="29" customWidth="1"/>
    <col min="5633" max="5640" width="10.7109375" style="29" customWidth="1"/>
    <col min="5641" max="5885" width="9.140625" style="29"/>
    <col min="5886" max="5886" width="35.140625" style="29" customWidth="1"/>
    <col min="5887" max="5887" width="12.7109375" style="29" customWidth="1"/>
    <col min="5888" max="5888" width="11.7109375" style="29" customWidth="1"/>
    <col min="5889" max="5896" width="10.7109375" style="29" customWidth="1"/>
    <col min="5897" max="6141" width="9.140625" style="29"/>
    <col min="6142" max="6142" width="35.140625" style="29" customWidth="1"/>
    <col min="6143" max="6143" width="12.7109375" style="29" customWidth="1"/>
    <col min="6144" max="6144" width="11.7109375" style="29" customWidth="1"/>
    <col min="6145" max="6152" width="10.7109375" style="29" customWidth="1"/>
    <col min="6153" max="6397" width="9.140625" style="29"/>
    <col min="6398" max="6398" width="35.140625" style="29" customWidth="1"/>
    <col min="6399" max="6399" width="12.7109375" style="29" customWidth="1"/>
    <col min="6400" max="6400" width="11.7109375" style="29" customWidth="1"/>
    <col min="6401" max="6408" width="10.7109375" style="29" customWidth="1"/>
    <col min="6409" max="6653" width="9.140625" style="29"/>
    <col min="6654" max="6654" width="35.140625" style="29" customWidth="1"/>
    <col min="6655" max="6655" width="12.7109375" style="29" customWidth="1"/>
    <col min="6656" max="6656" width="11.7109375" style="29" customWidth="1"/>
    <col min="6657" max="6664" width="10.7109375" style="29" customWidth="1"/>
    <col min="6665" max="6909" width="9.140625" style="29"/>
    <col min="6910" max="6910" width="35.140625" style="29" customWidth="1"/>
    <col min="6911" max="6911" width="12.7109375" style="29" customWidth="1"/>
    <col min="6912" max="6912" width="11.7109375" style="29" customWidth="1"/>
    <col min="6913" max="6920" width="10.7109375" style="29" customWidth="1"/>
    <col min="6921" max="7165" width="9.140625" style="29"/>
    <col min="7166" max="7166" width="35.140625" style="29" customWidth="1"/>
    <col min="7167" max="7167" width="12.7109375" style="29" customWidth="1"/>
    <col min="7168" max="7168" width="11.7109375" style="29" customWidth="1"/>
    <col min="7169" max="7176" width="10.7109375" style="29" customWidth="1"/>
    <col min="7177" max="7421" width="9.140625" style="29"/>
    <col min="7422" max="7422" width="35.140625" style="29" customWidth="1"/>
    <col min="7423" max="7423" width="12.7109375" style="29" customWidth="1"/>
    <col min="7424" max="7424" width="11.7109375" style="29" customWidth="1"/>
    <col min="7425" max="7432" width="10.7109375" style="29" customWidth="1"/>
    <col min="7433" max="7677" width="9.140625" style="29"/>
    <col min="7678" max="7678" width="35.140625" style="29" customWidth="1"/>
    <col min="7679" max="7679" width="12.7109375" style="29" customWidth="1"/>
    <col min="7680" max="7680" width="11.7109375" style="29" customWidth="1"/>
    <col min="7681" max="7688" width="10.7109375" style="29" customWidth="1"/>
    <col min="7689" max="7933" width="9.140625" style="29"/>
    <col min="7934" max="7934" width="35.140625" style="29" customWidth="1"/>
    <col min="7935" max="7935" width="12.7109375" style="29" customWidth="1"/>
    <col min="7936" max="7936" width="11.7109375" style="29" customWidth="1"/>
    <col min="7937" max="7944" width="10.7109375" style="29" customWidth="1"/>
    <col min="7945" max="8189" width="9.140625" style="29"/>
    <col min="8190" max="8190" width="35.140625" style="29" customWidth="1"/>
    <col min="8191" max="8191" width="12.7109375" style="29" customWidth="1"/>
    <col min="8192" max="8192" width="11.7109375" style="29" customWidth="1"/>
    <col min="8193" max="8200" width="10.7109375" style="29" customWidth="1"/>
    <col min="8201" max="8445" width="9.140625" style="29"/>
    <col min="8446" max="8446" width="35.140625" style="29" customWidth="1"/>
    <col min="8447" max="8447" width="12.7109375" style="29" customWidth="1"/>
    <col min="8448" max="8448" width="11.7109375" style="29" customWidth="1"/>
    <col min="8449" max="8456" width="10.7109375" style="29" customWidth="1"/>
    <col min="8457" max="8701" width="9.140625" style="29"/>
    <col min="8702" max="8702" width="35.140625" style="29" customWidth="1"/>
    <col min="8703" max="8703" width="12.7109375" style="29" customWidth="1"/>
    <col min="8704" max="8704" width="11.7109375" style="29" customWidth="1"/>
    <col min="8705" max="8712" width="10.7109375" style="29" customWidth="1"/>
    <col min="8713" max="8957" width="9.140625" style="29"/>
    <col min="8958" max="8958" width="35.140625" style="29" customWidth="1"/>
    <col min="8959" max="8959" width="12.7109375" style="29" customWidth="1"/>
    <col min="8960" max="8960" width="11.7109375" style="29" customWidth="1"/>
    <col min="8961" max="8968" width="10.7109375" style="29" customWidth="1"/>
    <col min="8969" max="9213" width="9.140625" style="29"/>
    <col min="9214" max="9214" width="35.140625" style="29" customWidth="1"/>
    <col min="9215" max="9215" width="12.7109375" style="29" customWidth="1"/>
    <col min="9216" max="9216" width="11.7109375" style="29" customWidth="1"/>
    <col min="9217" max="9224" width="10.7109375" style="29" customWidth="1"/>
    <col min="9225" max="9469" width="9.140625" style="29"/>
    <col min="9470" max="9470" width="35.140625" style="29" customWidth="1"/>
    <col min="9471" max="9471" width="12.7109375" style="29" customWidth="1"/>
    <col min="9472" max="9472" width="11.7109375" style="29" customWidth="1"/>
    <col min="9473" max="9480" width="10.7109375" style="29" customWidth="1"/>
    <col min="9481" max="9725" width="9.140625" style="29"/>
    <col min="9726" max="9726" width="35.140625" style="29" customWidth="1"/>
    <col min="9727" max="9727" width="12.7109375" style="29" customWidth="1"/>
    <col min="9728" max="9728" width="11.7109375" style="29" customWidth="1"/>
    <col min="9729" max="9736" width="10.7109375" style="29" customWidth="1"/>
    <col min="9737" max="9981" width="9.140625" style="29"/>
    <col min="9982" max="9982" width="35.140625" style="29" customWidth="1"/>
    <col min="9983" max="9983" width="12.7109375" style="29" customWidth="1"/>
    <col min="9984" max="9984" width="11.7109375" style="29" customWidth="1"/>
    <col min="9985" max="9992" width="10.7109375" style="29" customWidth="1"/>
    <col min="9993" max="10237" width="9.140625" style="29"/>
    <col min="10238" max="10238" width="35.140625" style="29" customWidth="1"/>
    <col min="10239" max="10239" width="12.7109375" style="29" customWidth="1"/>
    <col min="10240" max="10240" width="11.7109375" style="29" customWidth="1"/>
    <col min="10241" max="10248" width="10.7109375" style="29" customWidth="1"/>
    <col min="10249" max="10493" width="9.140625" style="29"/>
    <col min="10494" max="10494" width="35.140625" style="29" customWidth="1"/>
    <col min="10495" max="10495" width="12.7109375" style="29" customWidth="1"/>
    <col min="10496" max="10496" width="11.7109375" style="29" customWidth="1"/>
    <col min="10497" max="10504" width="10.7109375" style="29" customWidth="1"/>
    <col min="10505" max="10749" width="9.140625" style="29"/>
    <col min="10750" max="10750" width="35.140625" style="29" customWidth="1"/>
    <col min="10751" max="10751" width="12.7109375" style="29" customWidth="1"/>
    <col min="10752" max="10752" width="11.7109375" style="29" customWidth="1"/>
    <col min="10753" max="10760" width="10.7109375" style="29" customWidth="1"/>
    <col min="10761" max="11005" width="9.140625" style="29"/>
    <col min="11006" max="11006" width="35.140625" style="29" customWidth="1"/>
    <col min="11007" max="11007" width="12.7109375" style="29" customWidth="1"/>
    <col min="11008" max="11008" width="11.7109375" style="29" customWidth="1"/>
    <col min="11009" max="11016" width="10.7109375" style="29" customWidth="1"/>
    <col min="11017" max="11261" width="9.140625" style="29"/>
    <col min="11262" max="11262" width="35.140625" style="29" customWidth="1"/>
    <col min="11263" max="11263" width="12.7109375" style="29" customWidth="1"/>
    <col min="11264" max="11264" width="11.7109375" style="29" customWidth="1"/>
    <col min="11265" max="11272" width="10.7109375" style="29" customWidth="1"/>
    <col min="11273" max="11517" width="9.140625" style="29"/>
    <col min="11518" max="11518" width="35.140625" style="29" customWidth="1"/>
    <col min="11519" max="11519" width="12.7109375" style="29" customWidth="1"/>
    <col min="11520" max="11520" width="11.7109375" style="29" customWidth="1"/>
    <col min="11521" max="11528" width="10.7109375" style="29" customWidth="1"/>
    <col min="11529" max="11773" width="9.140625" style="29"/>
    <col min="11774" max="11774" width="35.140625" style="29" customWidth="1"/>
    <col min="11775" max="11775" width="12.7109375" style="29" customWidth="1"/>
    <col min="11776" max="11776" width="11.7109375" style="29" customWidth="1"/>
    <col min="11777" max="11784" width="10.7109375" style="29" customWidth="1"/>
    <col min="11785" max="12029" width="9.140625" style="29"/>
    <col min="12030" max="12030" width="35.140625" style="29" customWidth="1"/>
    <col min="12031" max="12031" width="12.7109375" style="29" customWidth="1"/>
    <col min="12032" max="12032" width="11.7109375" style="29" customWidth="1"/>
    <col min="12033" max="12040" width="10.7109375" style="29" customWidth="1"/>
    <col min="12041" max="12285" width="9.140625" style="29"/>
    <col min="12286" max="12286" width="35.140625" style="29" customWidth="1"/>
    <col min="12287" max="12287" width="12.7109375" style="29" customWidth="1"/>
    <col min="12288" max="12288" width="11.7109375" style="29" customWidth="1"/>
    <col min="12289" max="12296" width="10.7109375" style="29" customWidth="1"/>
    <col min="12297" max="12541" width="9.140625" style="29"/>
    <col min="12542" max="12542" width="35.140625" style="29" customWidth="1"/>
    <col min="12543" max="12543" width="12.7109375" style="29" customWidth="1"/>
    <col min="12544" max="12544" width="11.7109375" style="29" customWidth="1"/>
    <col min="12545" max="12552" width="10.7109375" style="29" customWidth="1"/>
    <col min="12553" max="12797" width="9.140625" style="29"/>
    <col min="12798" max="12798" width="35.140625" style="29" customWidth="1"/>
    <col min="12799" max="12799" width="12.7109375" style="29" customWidth="1"/>
    <col min="12800" max="12800" width="11.7109375" style="29" customWidth="1"/>
    <col min="12801" max="12808" width="10.7109375" style="29" customWidth="1"/>
    <col min="12809" max="13053" width="9.140625" style="29"/>
    <col min="13054" max="13054" width="35.140625" style="29" customWidth="1"/>
    <col min="13055" max="13055" width="12.7109375" style="29" customWidth="1"/>
    <col min="13056" max="13056" width="11.7109375" style="29" customWidth="1"/>
    <col min="13057" max="13064" width="10.7109375" style="29" customWidth="1"/>
    <col min="13065" max="13309" width="9.140625" style="29"/>
    <col min="13310" max="13310" width="35.140625" style="29" customWidth="1"/>
    <col min="13311" max="13311" width="12.7109375" style="29" customWidth="1"/>
    <col min="13312" max="13312" width="11.7109375" style="29" customWidth="1"/>
    <col min="13313" max="13320" width="10.7109375" style="29" customWidth="1"/>
    <col min="13321" max="13565" width="9.140625" style="29"/>
    <col min="13566" max="13566" width="35.140625" style="29" customWidth="1"/>
    <col min="13567" max="13567" width="12.7109375" style="29" customWidth="1"/>
    <col min="13568" max="13568" width="11.7109375" style="29" customWidth="1"/>
    <col min="13569" max="13576" width="10.7109375" style="29" customWidth="1"/>
    <col min="13577" max="13821" width="9.140625" style="29"/>
    <col min="13822" max="13822" width="35.140625" style="29" customWidth="1"/>
    <col min="13823" max="13823" width="12.7109375" style="29" customWidth="1"/>
    <col min="13824" max="13824" width="11.7109375" style="29" customWidth="1"/>
    <col min="13825" max="13832" width="10.7109375" style="29" customWidth="1"/>
    <col min="13833" max="14077" width="9.140625" style="29"/>
    <col min="14078" max="14078" width="35.140625" style="29" customWidth="1"/>
    <col min="14079" max="14079" width="12.7109375" style="29" customWidth="1"/>
    <col min="14080" max="14080" width="11.7109375" style="29" customWidth="1"/>
    <col min="14081" max="14088" width="10.7109375" style="29" customWidth="1"/>
    <col min="14089" max="14333" width="9.140625" style="29"/>
    <col min="14334" max="14334" width="35.140625" style="29" customWidth="1"/>
    <col min="14335" max="14335" width="12.7109375" style="29" customWidth="1"/>
    <col min="14336" max="14336" width="11.7109375" style="29" customWidth="1"/>
    <col min="14337" max="14344" width="10.7109375" style="29" customWidth="1"/>
    <col min="14345" max="14589" width="9.140625" style="29"/>
    <col min="14590" max="14590" width="35.140625" style="29" customWidth="1"/>
    <col min="14591" max="14591" width="12.7109375" style="29" customWidth="1"/>
    <col min="14592" max="14592" width="11.7109375" style="29" customWidth="1"/>
    <col min="14593" max="14600" width="10.7109375" style="29" customWidth="1"/>
    <col min="14601" max="14845" width="9.140625" style="29"/>
    <col min="14846" max="14846" width="35.140625" style="29" customWidth="1"/>
    <col min="14847" max="14847" width="12.7109375" style="29" customWidth="1"/>
    <col min="14848" max="14848" width="11.7109375" style="29" customWidth="1"/>
    <col min="14849" max="14856" width="10.7109375" style="29" customWidth="1"/>
    <col min="14857" max="15101" width="9.140625" style="29"/>
    <col min="15102" max="15102" width="35.140625" style="29" customWidth="1"/>
    <col min="15103" max="15103" width="12.7109375" style="29" customWidth="1"/>
    <col min="15104" max="15104" width="11.7109375" style="29" customWidth="1"/>
    <col min="15105" max="15112" width="10.7109375" style="29" customWidth="1"/>
    <col min="15113" max="15357" width="9.140625" style="29"/>
    <col min="15358" max="15358" width="35.140625" style="29" customWidth="1"/>
    <col min="15359" max="15359" width="12.7109375" style="29" customWidth="1"/>
    <col min="15360" max="15360" width="11.7109375" style="29" customWidth="1"/>
    <col min="15361" max="15368" width="10.7109375" style="29" customWidth="1"/>
    <col min="15369" max="15613" width="9.140625" style="29"/>
    <col min="15614" max="15614" width="35.140625" style="29" customWidth="1"/>
    <col min="15615" max="15615" width="12.7109375" style="29" customWidth="1"/>
    <col min="15616" max="15616" width="11.7109375" style="29" customWidth="1"/>
    <col min="15617" max="15624" width="10.7109375" style="29" customWidth="1"/>
    <col min="15625" max="15869" width="9.140625" style="29"/>
    <col min="15870" max="15870" width="35.140625" style="29" customWidth="1"/>
    <col min="15871" max="15871" width="12.7109375" style="29" customWidth="1"/>
    <col min="15872" max="15872" width="11.7109375" style="29" customWidth="1"/>
    <col min="15873" max="15880" width="10.7109375" style="29" customWidth="1"/>
    <col min="15881" max="16125" width="9.140625" style="29"/>
    <col min="16126" max="16126" width="35.140625" style="29" customWidth="1"/>
    <col min="16127" max="16127" width="12.7109375" style="29" customWidth="1"/>
    <col min="16128" max="16128" width="11.7109375" style="29" customWidth="1"/>
    <col min="16129" max="16136" width="10.7109375" style="29" customWidth="1"/>
    <col min="16137" max="16384" width="9.140625" style="29"/>
  </cols>
  <sheetData>
    <row r="1" spans="1:8" ht="23.25">
      <c r="A1" s="280" t="s">
        <v>132</v>
      </c>
      <c r="B1" s="281"/>
      <c r="C1" s="281"/>
      <c r="D1" s="281"/>
      <c r="E1" s="281"/>
      <c r="F1" s="281"/>
      <c r="G1" s="282"/>
      <c r="H1" s="283"/>
    </row>
    <row r="2" spans="1:8" ht="23.25" customHeight="1">
      <c r="A2" s="284" t="str">
        <f>Orçamentaria!A6</f>
        <v xml:space="preserve">OBRA: IMPLANTAÇÃO DE ESPAÇO PUBLICO COM PRAÇA E ÁREA DE LAZER NO BAIRRO VILA MARIA </v>
      </c>
      <c r="B2" s="285"/>
      <c r="C2" s="285"/>
      <c r="D2" s="285"/>
      <c r="E2" s="285"/>
      <c r="F2" s="285"/>
      <c r="G2" s="285"/>
      <c r="H2" s="286"/>
    </row>
    <row r="3" spans="1:8" ht="23.25" customHeight="1">
      <c r="A3" s="284" t="str">
        <f>Orçamentaria!A5</f>
        <v>PREFEITURA MUNICIPAL DE LAGOA SANTA</v>
      </c>
      <c r="B3" s="285"/>
      <c r="C3" s="285"/>
      <c r="D3" s="285"/>
      <c r="E3" s="286"/>
      <c r="F3" s="287" t="s">
        <v>497</v>
      </c>
      <c r="G3" s="288"/>
      <c r="H3" s="289"/>
    </row>
    <row r="4" spans="1:8" ht="23.25" customHeight="1">
      <c r="A4" s="56" t="s">
        <v>5</v>
      </c>
      <c r="B4" s="57" t="s">
        <v>133</v>
      </c>
      <c r="C4" s="58" t="s">
        <v>134</v>
      </c>
      <c r="D4" s="59" t="s">
        <v>135</v>
      </c>
      <c r="E4" s="57" t="s">
        <v>136</v>
      </c>
      <c r="F4" s="206" t="s">
        <v>137</v>
      </c>
      <c r="G4" s="206" t="s">
        <v>138</v>
      </c>
      <c r="H4" s="207" t="s">
        <v>139</v>
      </c>
    </row>
    <row r="5" spans="1:8">
      <c r="A5" s="277" t="s">
        <v>140</v>
      </c>
      <c r="B5" s="279" t="str">
        <f>Orçamentaria!C12</f>
        <v>SERVIÇOS PRELIMINARES</v>
      </c>
      <c r="C5" s="60">
        <f>C6/C32</f>
        <v>4.7313435593956191E-2</v>
      </c>
      <c r="D5" s="61">
        <f t="shared" ref="D5:D30" si="0">SUM(E5:H5)</f>
        <v>1</v>
      </c>
      <c r="E5" s="62">
        <v>0.95</v>
      </c>
      <c r="F5" s="62">
        <v>0</v>
      </c>
      <c r="G5" s="62">
        <v>0</v>
      </c>
      <c r="H5" s="63">
        <v>0.05</v>
      </c>
    </row>
    <row r="6" spans="1:8">
      <c r="A6" s="278"/>
      <c r="B6" s="279"/>
      <c r="C6" s="64">
        <f>Orçamentaria!H12</f>
        <v>40439.729999999996</v>
      </c>
      <c r="D6" s="65">
        <f t="shared" si="0"/>
        <v>40439.729999999996</v>
      </c>
      <c r="E6" s="65">
        <f>E5*C6</f>
        <v>38417.743499999997</v>
      </c>
      <c r="F6" s="65">
        <f t="shared" ref="F6:H6" si="1">$C$6*F5</f>
        <v>0</v>
      </c>
      <c r="G6" s="65">
        <f t="shared" si="1"/>
        <v>0</v>
      </c>
      <c r="H6" s="66">
        <f t="shared" si="1"/>
        <v>2021.9865</v>
      </c>
    </row>
    <row r="7" spans="1:8">
      <c r="A7" s="277" t="s">
        <v>141</v>
      </c>
      <c r="B7" s="279" t="str">
        <f>Orçamentaria!C19</f>
        <v>ADMINISTRAÇÃO DA OBRA</v>
      </c>
      <c r="C7" s="67">
        <f>C8/C32</f>
        <v>9.7554544108186078E-2</v>
      </c>
      <c r="D7" s="68">
        <f t="shared" si="0"/>
        <v>1</v>
      </c>
      <c r="E7" s="62">
        <v>0.25</v>
      </c>
      <c r="F7" s="62">
        <v>0.25</v>
      </c>
      <c r="G7" s="62">
        <v>0.25</v>
      </c>
      <c r="H7" s="63">
        <v>0.25</v>
      </c>
    </row>
    <row r="8" spans="1:8">
      <c r="A8" s="278"/>
      <c r="B8" s="279"/>
      <c r="C8" s="64">
        <f>Orçamentaria!H19</f>
        <v>83381.799999999988</v>
      </c>
      <c r="D8" s="65">
        <f t="shared" si="0"/>
        <v>83381.799999999988</v>
      </c>
      <c r="E8" s="65">
        <f>E7*C8</f>
        <v>20845.449999999997</v>
      </c>
      <c r="F8" s="65">
        <f t="shared" ref="F8:H8" si="2">$C8*F7</f>
        <v>20845.449999999997</v>
      </c>
      <c r="G8" s="65">
        <f t="shared" si="2"/>
        <v>20845.449999999997</v>
      </c>
      <c r="H8" s="66">
        <f t="shared" si="2"/>
        <v>20845.449999999997</v>
      </c>
    </row>
    <row r="9" spans="1:8">
      <c r="A9" s="277" t="s">
        <v>142</v>
      </c>
      <c r="B9" s="279" t="str">
        <f>Orçamentaria!C23</f>
        <v>DEMOLIÇÕES E REMOÇÕES</v>
      </c>
      <c r="C9" s="67">
        <f>C10/C32</f>
        <v>1.5113631469049831E-2</v>
      </c>
      <c r="D9" s="68">
        <f t="shared" si="0"/>
        <v>1</v>
      </c>
      <c r="E9" s="62">
        <v>1</v>
      </c>
      <c r="F9" s="69">
        <v>0</v>
      </c>
      <c r="G9" s="69">
        <v>0</v>
      </c>
      <c r="H9" s="70">
        <v>0</v>
      </c>
    </row>
    <row r="10" spans="1:8">
      <c r="A10" s="278"/>
      <c r="B10" s="279"/>
      <c r="C10" s="64">
        <f>Orçamentaria!H23</f>
        <v>12917.919999999998</v>
      </c>
      <c r="D10" s="65">
        <f t="shared" si="0"/>
        <v>12917.919999999998</v>
      </c>
      <c r="E10" s="65">
        <f>$C$10*E9</f>
        <v>12917.919999999998</v>
      </c>
      <c r="F10" s="65">
        <f t="shared" ref="F10:H10" si="3">$C$10*F9</f>
        <v>0</v>
      </c>
      <c r="G10" s="65">
        <f t="shared" si="3"/>
        <v>0</v>
      </c>
      <c r="H10" s="66">
        <f t="shared" si="3"/>
        <v>0</v>
      </c>
    </row>
    <row r="11" spans="1:8">
      <c r="A11" s="277" t="s">
        <v>143</v>
      </c>
      <c r="B11" s="279" t="str">
        <f>Orçamentaria!C32</f>
        <v>MOVIMENTAÇÃO DE TERRA</v>
      </c>
      <c r="C11" s="71">
        <f>C12/C32</f>
        <v>2.2909730300857446E-2</v>
      </c>
      <c r="D11" s="68">
        <f t="shared" si="0"/>
        <v>1</v>
      </c>
      <c r="E11" s="62">
        <v>1</v>
      </c>
      <c r="F11" s="69"/>
      <c r="G11" s="69">
        <v>0</v>
      </c>
      <c r="H11" s="70">
        <v>0</v>
      </c>
    </row>
    <row r="12" spans="1:8">
      <c r="A12" s="278"/>
      <c r="B12" s="279"/>
      <c r="C12" s="64">
        <f>Orçamentaria!H32</f>
        <v>19581.400000000001</v>
      </c>
      <c r="D12" s="65">
        <f t="shared" si="0"/>
        <v>19581.400000000001</v>
      </c>
      <c r="E12" s="65">
        <f>$E$11*C12</f>
        <v>19581.400000000001</v>
      </c>
      <c r="F12" s="65">
        <f t="shared" ref="F12:H12" si="4">$C$12*F11</f>
        <v>0</v>
      </c>
      <c r="G12" s="65">
        <f t="shared" si="4"/>
        <v>0</v>
      </c>
      <c r="H12" s="66">
        <f t="shared" si="4"/>
        <v>0</v>
      </c>
    </row>
    <row r="13" spans="1:8">
      <c r="A13" s="277" t="s">
        <v>144</v>
      </c>
      <c r="B13" s="279" t="str">
        <f>Orçamentaria!C40</f>
        <v>ESTRUTURAS E ALVENARIAS</v>
      </c>
      <c r="C13" s="71">
        <f>C14/C32</f>
        <v>0.11603786470205395</v>
      </c>
      <c r="D13" s="68">
        <f t="shared" si="0"/>
        <v>1</v>
      </c>
      <c r="E13" s="69">
        <v>0.3</v>
      </c>
      <c r="F13" s="69">
        <v>0.5</v>
      </c>
      <c r="G13" s="69">
        <v>0.2</v>
      </c>
      <c r="H13" s="70">
        <v>0</v>
      </c>
    </row>
    <row r="14" spans="1:8">
      <c r="A14" s="278"/>
      <c r="B14" s="279"/>
      <c r="C14" s="64">
        <f>Orçamentaria!H40</f>
        <v>99179.86</v>
      </c>
      <c r="D14" s="65">
        <f t="shared" si="0"/>
        <v>99179.860000000015</v>
      </c>
      <c r="E14" s="65">
        <f>E13*C14</f>
        <v>29753.957999999999</v>
      </c>
      <c r="F14" s="65">
        <f t="shared" ref="F14:H14" si="5">$C$14*F13</f>
        <v>49589.93</v>
      </c>
      <c r="G14" s="65">
        <f t="shared" si="5"/>
        <v>19835.972000000002</v>
      </c>
      <c r="H14" s="66">
        <f t="shared" si="5"/>
        <v>0</v>
      </c>
    </row>
    <row r="15" spans="1:8">
      <c r="A15" s="277" t="s">
        <v>145</v>
      </c>
      <c r="B15" s="279" t="str">
        <f>Orçamentaria!C64</f>
        <v>PISOS</v>
      </c>
      <c r="C15" s="71">
        <f>C16/C32</f>
        <v>0.19226187441305584</v>
      </c>
      <c r="D15" s="68">
        <f t="shared" si="0"/>
        <v>1</v>
      </c>
      <c r="E15" s="69">
        <v>0.25</v>
      </c>
      <c r="F15" s="62">
        <v>0.25</v>
      </c>
      <c r="G15" s="69">
        <v>0.2</v>
      </c>
      <c r="H15" s="70">
        <v>0.3</v>
      </c>
    </row>
    <row r="16" spans="1:8">
      <c r="A16" s="278"/>
      <c r="B16" s="279"/>
      <c r="C16" s="64">
        <f>Orçamentaria!H64</f>
        <v>164330.02999999994</v>
      </c>
      <c r="D16" s="65">
        <f t="shared" si="0"/>
        <v>164330.02999999994</v>
      </c>
      <c r="E16" s="65">
        <f>$E$15*C16</f>
        <v>41082.507499999985</v>
      </c>
      <c r="F16" s="65">
        <f t="shared" ref="F16:H16" si="6">$C$16*F15</f>
        <v>41082.507499999985</v>
      </c>
      <c r="G16" s="65">
        <f t="shared" si="6"/>
        <v>32866.005999999987</v>
      </c>
      <c r="H16" s="66">
        <f t="shared" si="6"/>
        <v>49299.008999999984</v>
      </c>
    </row>
    <row r="17" spans="1:8">
      <c r="A17" s="277" t="s">
        <v>436</v>
      </c>
      <c r="B17" s="279" t="str">
        <f>Orçamentaria!C78</f>
        <v>COBERTURA</v>
      </c>
      <c r="C17" s="71">
        <f>C18/C32</f>
        <v>1.5271928961042541E-2</v>
      </c>
      <c r="D17" s="68">
        <f t="shared" si="0"/>
        <v>1</v>
      </c>
      <c r="E17" s="69">
        <v>0</v>
      </c>
      <c r="F17" s="62">
        <v>0</v>
      </c>
      <c r="G17" s="62">
        <v>0.2</v>
      </c>
      <c r="H17" s="72">
        <v>0.8</v>
      </c>
    </row>
    <row r="18" spans="1:8">
      <c r="A18" s="278"/>
      <c r="B18" s="279"/>
      <c r="C18" s="64">
        <f>Orçamentaria!H78</f>
        <v>13053.220000000001</v>
      </c>
      <c r="D18" s="65">
        <f t="shared" si="0"/>
        <v>13053.220000000001</v>
      </c>
      <c r="E18" s="65">
        <f>E17*C18</f>
        <v>0</v>
      </c>
      <c r="F18" s="65">
        <f t="shared" ref="F18:H18" si="7">$C$18*F17</f>
        <v>0</v>
      </c>
      <c r="G18" s="65">
        <f t="shared" si="7"/>
        <v>2610.6440000000002</v>
      </c>
      <c r="H18" s="66">
        <f t="shared" si="7"/>
        <v>10442.576000000001</v>
      </c>
    </row>
    <row r="19" spans="1:8">
      <c r="A19" s="277" t="s">
        <v>437</v>
      </c>
      <c r="B19" s="279" t="str">
        <f>Orçamentaria!C84</f>
        <v>SERRALHERIA</v>
      </c>
      <c r="C19" s="71">
        <f>C20/C32</f>
        <v>0.28820913154009092</v>
      </c>
      <c r="D19" s="68">
        <f t="shared" si="0"/>
        <v>1</v>
      </c>
      <c r="E19" s="69">
        <v>0</v>
      </c>
      <c r="F19" s="69">
        <v>0.3</v>
      </c>
      <c r="G19" s="69">
        <v>0.5</v>
      </c>
      <c r="H19" s="70">
        <v>0.2</v>
      </c>
    </row>
    <row r="20" spans="1:8">
      <c r="A20" s="278"/>
      <c r="B20" s="279"/>
      <c r="C20" s="64">
        <f>Orçamentaria!H84</f>
        <v>246338.05000000002</v>
      </c>
      <c r="D20" s="65">
        <f t="shared" si="0"/>
        <v>246338.05000000002</v>
      </c>
      <c r="E20" s="65">
        <f>E19*C20</f>
        <v>0</v>
      </c>
      <c r="F20" s="65">
        <f>F19*$C$20</f>
        <v>73901.415000000008</v>
      </c>
      <c r="G20" s="65">
        <f>G19*C20</f>
        <v>123169.02500000001</v>
      </c>
      <c r="H20" s="73">
        <f>H19*C20</f>
        <v>49267.610000000008</v>
      </c>
    </row>
    <row r="21" spans="1:8" ht="15" customHeight="1">
      <c r="A21" s="277" t="s">
        <v>438</v>
      </c>
      <c r="B21" s="279" t="str">
        <f>Orçamentaria!C93</f>
        <v>REVESTIMENTOS</v>
      </c>
      <c r="C21" s="71">
        <f>C22/C32</f>
        <v>1.7076877913835935E-2</v>
      </c>
      <c r="D21" s="68">
        <f t="shared" si="0"/>
        <v>1</v>
      </c>
      <c r="E21" s="69">
        <v>0</v>
      </c>
      <c r="F21" s="69">
        <v>0</v>
      </c>
      <c r="G21" s="69">
        <v>0.5</v>
      </c>
      <c r="H21" s="70">
        <v>0.5</v>
      </c>
    </row>
    <row r="22" spans="1:8">
      <c r="A22" s="278"/>
      <c r="B22" s="279"/>
      <c r="C22" s="64">
        <f>Orçamentaria!H93</f>
        <v>14595.945600000003</v>
      </c>
      <c r="D22" s="65">
        <f t="shared" si="0"/>
        <v>14595.945600000003</v>
      </c>
      <c r="E22" s="65">
        <f>E21*C22</f>
        <v>0</v>
      </c>
      <c r="F22" s="65">
        <f>F21*C22</f>
        <v>0</v>
      </c>
      <c r="G22" s="65">
        <f>G21*C22</f>
        <v>7297.9728000000014</v>
      </c>
      <c r="H22" s="73">
        <f>H21*C22</f>
        <v>7297.9728000000014</v>
      </c>
    </row>
    <row r="23" spans="1:8">
      <c r="A23" s="277" t="s">
        <v>439</v>
      </c>
      <c r="B23" s="279" t="str">
        <f>Orçamentaria!C99</f>
        <v>PINTURA</v>
      </c>
      <c r="C23" s="71">
        <f>C24/C32</f>
        <v>8.0490355265149544E-3</v>
      </c>
      <c r="D23" s="68">
        <f t="shared" si="0"/>
        <v>1</v>
      </c>
      <c r="E23" s="69">
        <v>0</v>
      </c>
      <c r="F23" s="69">
        <v>0</v>
      </c>
      <c r="G23" s="69">
        <v>0</v>
      </c>
      <c r="H23" s="70">
        <v>1</v>
      </c>
    </row>
    <row r="24" spans="1:8">
      <c r="A24" s="278"/>
      <c r="B24" s="279"/>
      <c r="C24" s="64">
        <f>Orçamentaria!H99</f>
        <v>6879.67</v>
      </c>
      <c r="D24" s="65">
        <f t="shared" si="0"/>
        <v>6879.67</v>
      </c>
      <c r="E24" s="65">
        <f>E23*C24</f>
        <v>0</v>
      </c>
      <c r="F24" s="65">
        <f>F23*C24</f>
        <v>0</v>
      </c>
      <c r="G24" s="65">
        <f>G23*C24</f>
        <v>0</v>
      </c>
      <c r="H24" s="73">
        <f>H23*C24</f>
        <v>6879.67</v>
      </c>
    </row>
    <row r="25" spans="1:8">
      <c r="A25" s="277" t="s">
        <v>440</v>
      </c>
      <c r="B25" s="279" t="str">
        <f>Orçamentaria!C105</f>
        <v>INSTALAÇÕES ELÉTRICAS</v>
      </c>
      <c r="C25" s="71">
        <f>C26/C32</f>
        <v>3.0011238925375843E-3</v>
      </c>
      <c r="D25" s="68">
        <f t="shared" si="0"/>
        <v>1</v>
      </c>
      <c r="E25" s="69">
        <v>0</v>
      </c>
      <c r="F25" s="69">
        <v>0</v>
      </c>
      <c r="G25" s="69">
        <v>0.4</v>
      </c>
      <c r="H25" s="70">
        <v>0.6</v>
      </c>
    </row>
    <row r="26" spans="1:8">
      <c r="A26" s="278"/>
      <c r="B26" s="279"/>
      <c r="C26" s="64">
        <f>Orçamentaria!H105</f>
        <v>2565.1200000000003</v>
      </c>
      <c r="D26" s="65">
        <f t="shared" si="0"/>
        <v>2565.1200000000003</v>
      </c>
      <c r="E26" s="65">
        <f>E25*C26</f>
        <v>0</v>
      </c>
      <c r="F26" s="65">
        <f>F25*$C$26</f>
        <v>0</v>
      </c>
      <c r="G26" s="65">
        <f>G25*C26</f>
        <v>1026.0480000000002</v>
      </c>
      <c r="H26" s="73">
        <f>H25*C26</f>
        <v>1539.0720000000001</v>
      </c>
    </row>
    <row r="27" spans="1:8">
      <c r="A27" s="277" t="s">
        <v>441</v>
      </c>
      <c r="B27" s="279" t="str">
        <f>Orçamentaria!C111</f>
        <v>INSTALAÇÕES HIDRO-SANITÁRIAS</v>
      </c>
      <c r="C27" s="71">
        <f>C28/C32</f>
        <v>5.5981399104499702E-2</v>
      </c>
      <c r="D27" s="68">
        <f t="shared" si="0"/>
        <v>1</v>
      </c>
      <c r="E27" s="69">
        <v>0</v>
      </c>
      <c r="F27" s="69"/>
      <c r="G27" s="69">
        <v>0.4</v>
      </c>
      <c r="H27" s="70">
        <v>0.6</v>
      </c>
    </row>
    <row r="28" spans="1:8">
      <c r="A28" s="278"/>
      <c r="B28" s="279"/>
      <c r="C28" s="64">
        <f>Orçamentaria!H111</f>
        <v>47848.41</v>
      </c>
      <c r="D28" s="65">
        <f t="shared" si="0"/>
        <v>47848.41</v>
      </c>
      <c r="E28" s="65">
        <f>E27*C28</f>
        <v>0</v>
      </c>
      <c r="F28" s="65">
        <f>F27*$C$28</f>
        <v>0</v>
      </c>
      <c r="G28" s="65">
        <f>G27*C28</f>
        <v>19139.364000000001</v>
      </c>
      <c r="H28" s="73">
        <f>H27*C28</f>
        <v>28709.046000000002</v>
      </c>
    </row>
    <row r="29" spans="1:8">
      <c r="A29" s="277" t="s">
        <v>442</v>
      </c>
      <c r="B29" s="279" t="str">
        <f>Orçamentaria!C144</f>
        <v>URBANIZAÇÃO E OBRAS COMPLEMENTARES</v>
      </c>
      <c r="C29" s="71">
        <f>C30/C32</f>
        <v>0.12121942247431902</v>
      </c>
      <c r="D29" s="68">
        <f>SUM(E29:H29)</f>
        <v>1</v>
      </c>
      <c r="E29" s="69">
        <v>0</v>
      </c>
      <c r="F29" s="69">
        <v>0.2</v>
      </c>
      <c r="G29" s="69">
        <v>0.2</v>
      </c>
      <c r="H29" s="70">
        <v>0.6</v>
      </c>
    </row>
    <row r="30" spans="1:8">
      <c r="A30" s="278"/>
      <c r="B30" s="279"/>
      <c r="C30" s="64">
        <f>Orçamentaria!H144</f>
        <v>103608.64</v>
      </c>
      <c r="D30" s="65">
        <f t="shared" si="0"/>
        <v>103608.64</v>
      </c>
      <c r="E30" s="65">
        <f t="shared" ref="E30:F30" si="8">E29*$C$30</f>
        <v>0</v>
      </c>
      <c r="F30" s="65">
        <f t="shared" si="8"/>
        <v>20721.728000000003</v>
      </c>
      <c r="G30" s="65">
        <f>G29*C30</f>
        <v>20721.728000000003</v>
      </c>
      <c r="H30" s="73">
        <f>H29*C30</f>
        <v>62165.183999999994</v>
      </c>
    </row>
    <row r="31" spans="1:8">
      <c r="A31" s="296" t="s">
        <v>146</v>
      </c>
      <c r="B31" s="297"/>
      <c r="C31" s="74">
        <f>C5+C7+C9+C11+C13+C15+C17+C19+C21+C23+C25+C27+C29</f>
        <v>1</v>
      </c>
      <c r="D31" s="68">
        <f>SUM(E31:H31)</f>
        <v>1.0000000000000002</v>
      </c>
      <c r="E31" s="68">
        <f>E32/$C32</f>
        <v>0.19023658962509232</v>
      </c>
      <c r="F31" s="68">
        <f t="shared" ref="F31:H31" si="9">F32/$C32</f>
        <v>0.24117966093822854</v>
      </c>
      <c r="G31" s="68">
        <f t="shared" si="9"/>
        <v>0.28958286806291916</v>
      </c>
      <c r="H31" s="75">
        <f t="shared" si="9"/>
        <v>0.27900088137376006</v>
      </c>
    </row>
    <row r="32" spans="1:8">
      <c r="A32" s="296"/>
      <c r="B32" s="297"/>
      <c r="C32" s="76">
        <f>SUM(C6,C8,C10,C12,C14,C16,C18,C20,C22,C24,C26,C28,C30)</f>
        <v>854719.79559999995</v>
      </c>
      <c r="D32" s="77">
        <f>SUM(E32:H32)</f>
        <v>854719.79560000007</v>
      </c>
      <c r="E32" s="77">
        <f>SUM(E6,E8,E10+E12+E14+E16+E18+E20+E22+E24+E26+E28+E30)</f>
        <v>162598.97899999999</v>
      </c>
      <c r="F32" s="77">
        <f>SUM(F6,F8,F10+F12+F14+F16+F18+F20+F22+F24+F26+F28+F30)</f>
        <v>206141.03049999999</v>
      </c>
      <c r="G32" s="77">
        <f>SUM(G6,G8,G10+G12+G14+G16+G18+G20+G22+G24+G26+G28+G30)</f>
        <v>247512.20980000001</v>
      </c>
      <c r="H32" s="77">
        <f>SUM(H6,H8,H10+H12+H14+H16+H18+H20+H22+H24+H26+H28+H30)</f>
        <v>238467.57630000002</v>
      </c>
    </row>
    <row r="33" spans="1:8" ht="60" customHeight="1">
      <c r="A33" s="78"/>
      <c r="B33" s="79"/>
      <c r="C33" s="79"/>
      <c r="D33" s="79"/>
      <c r="E33" s="79"/>
      <c r="F33" s="79"/>
      <c r="G33" s="79"/>
      <c r="H33" s="80"/>
    </row>
    <row r="34" spans="1:8" ht="53.25" customHeight="1">
      <c r="A34" s="298"/>
      <c r="B34" s="299"/>
      <c r="C34" s="299"/>
      <c r="D34" s="299"/>
      <c r="E34" s="299"/>
      <c r="F34" s="299"/>
      <c r="G34" s="299"/>
      <c r="H34" s="300"/>
    </row>
    <row r="35" spans="1:8" ht="35.25" customHeight="1">
      <c r="A35" s="290"/>
      <c r="B35" s="291"/>
      <c r="C35" s="291"/>
      <c r="D35" s="291"/>
      <c r="E35" s="291"/>
      <c r="F35" s="291"/>
      <c r="G35" s="291"/>
      <c r="H35" s="292"/>
    </row>
    <row r="36" spans="1:8" ht="8.25" customHeight="1" thickBot="1">
      <c r="A36" s="293"/>
      <c r="B36" s="294"/>
      <c r="C36" s="294"/>
      <c r="D36" s="294"/>
      <c r="E36" s="294"/>
      <c r="F36" s="294"/>
      <c r="G36" s="294"/>
      <c r="H36" s="295"/>
    </row>
  </sheetData>
  <mergeCells count="35">
    <mergeCell ref="A35:H36"/>
    <mergeCell ref="A31:B32"/>
    <mergeCell ref="A34:E34"/>
    <mergeCell ref="F34:H34"/>
    <mergeCell ref="A27:A28"/>
    <mergeCell ref="B27:B28"/>
    <mergeCell ref="A29:A30"/>
    <mergeCell ref="B29:B30"/>
    <mergeCell ref="A21:A22"/>
    <mergeCell ref="B21:B22"/>
    <mergeCell ref="A23:A24"/>
    <mergeCell ref="B23:B24"/>
    <mergeCell ref="A25:A26"/>
    <mergeCell ref="B25:B26"/>
    <mergeCell ref="A15:A16"/>
    <mergeCell ref="B15:B16"/>
    <mergeCell ref="A17:A18"/>
    <mergeCell ref="B17:B18"/>
    <mergeCell ref="A19:A20"/>
    <mergeCell ref="B19:B20"/>
    <mergeCell ref="A9:A10"/>
    <mergeCell ref="B9:B10"/>
    <mergeCell ref="A11:A12"/>
    <mergeCell ref="B11:B12"/>
    <mergeCell ref="A13:A14"/>
    <mergeCell ref="B13:B14"/>
    <mergeCell ref="A7:A8"/>
    <mergeCell ref="B7:B8"/>
    <mergeCell ref="A1:F1"/>
    <mergeCell ref="G1:H1"/>
    <mergeCell ref="A5:A6"/>
    <mergeCell ref="B5:B6"/>
    <mergeCell ref="A2:H2"/>
    <mergeCell ref="F3:H3"/>
    <mergeCell ref="A3:E3"/>
  </mergeCells>
  <conditionalFormatting sqref="C31:H31">
    <cfRule type="cellIs" dxfId="8" priority="4" stopIfTrue="1" operator="between">
      <formula>0</formula>
      <formula>100</formula>
    </cfRule>
  </conditionalFormatting>
  <conditionalFormatting sqref="E5:H5">
    <cfRule type="cellIs" dxfId="7" priority="2" stopIfTrue="1" operator="between">
      <formula>0.01</formula>
      <formula>1</formula>
    </cfRule>
    <cfRule type="cellIs" dxfId="6" priority="3" stopIfTrue="1" operator="between">
      <formula>1</formula>
      <formula>100</formula>
    </cfRule>
  </conditionalFormatting>
  <conditionalFormatting sqref="E7:H7 E9:H9 E11:H11 E13:H13 E15:H15 E17:H17 E19:H19 E21:I21 E23:H23 E25:H25 E27:H27 E29:H29">
    <cfRule type="cellIs" dxfId="5" priority="1" stopIfTrue="1" operator="between">
      <formula>0.01</formula>
      <formula>1</formula>
    </cfRule>
  </conditionalFormatting>
  <printOptions horizontalCentered="1" verticalCentered="1"/>
  <pageMargins left="0.51181102362204722" right="0.51181102362204722" top="0.19685039370078741" bottom="0" header="0.31496062992125984" footer="0.31496062992125984"/>
  <pageSetup paperSize="9" scale="75"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Zeros="0" view="pageBreakPreview" topLeftCell="A13" zoomScale="110" zoomScaleSheetLayoutView="110" workbookViewId="0">
      <selection activeCell="C24" sqref="C24"/>
    </sheetView>
  </sheetViews>
  <sheetFormatPr defaultRowHeight="12.75"/>
  <cols>
    <col min="1" max="1" width="13.85546875" customWidth="1"/>
    <col min="2" max="2" width="15.42578125" style="30" customWidth="1"/>
    <col min="3" max="3" width="75.85546875" customWidth="1"/>
    <col min="4" max="4" width="9" customWidth="1"/>
    <col min="5" max="5" width="10.140625" customWidth="1"/>
    <col min="6" max="7" width="13" customWidth="1"/>
    <col min="10" max="10" width="27.7109375" customWidth="1"/>
  </cols>
  <sheetData>
    <row r="1" spans="1:7" s="1" customFormat="1" ht="52.5" customHeight="1">
      <c r="A1" s="305"/>
      <c r="B1" s="306"/>
      <c r="C1" s="306"/>
      <c r="D1" s="306"/>
      <c r="E1" s="306"/>
      <c r="F1" s="306"/>
      <c r="G1" s="307"/>
    </row>
    <row r="2" spans="1:7" s="1" customFormat="1" ht="3.75" customHeight="1">
      <c r="A2" s="308" t="s">
        <v>147</v>
      </c>
      <c r="B2" s="309"/>
      <c r="C2" s="309"/>
      <c r="D2" s="309"/>
      <c r="E2" s="309"/>
      <c r="F2" s="309"/>
      <c r="G2" s="310"/>
    </row>
    <row r="3" spans="1:7" s="1" customFormat="1" ht="20.100000000000001" customHeight="1">
      <c r="A3" s="308"/>
      <c r="B3" s="309"/>
      <c r="C3" s="309"/>
      <c r="D3" s="309"/>
      <c r="E3" s="309"/>
      <c r="F3" s="309"/>
      <c r="G3" s="310"/>
    </row>
    <row r="4" spans="1:7" s="1" customFormat="1" ht="3.75" customHeight="1">
      <c r="A4" s="308"/>
      <c r="B4" s="309"/>
      <c r="C4" s="309"/>
      <c r="D4" s="309"/>
      <c r="E4" s="309"/>
      <c r="F4" s="309"/>
      <c r="G4" s="310"/>
    </row>
    <row r="5" spans="1:7" s="1" customFormat="1" ht="20.100000000000001" customHeight="1">
      <c r="A5" s="311" t="s">
        <v>148</v>
      </c>
      <c r="B5" s="312"/>
      <c r="C5" s="312"/>
      <c r="D5" s="312"/>
      <c r="E5" s="312"/>
      <c r="F5" s="312"/>
      <c r="G5" s="313"/>
    </row>
    <row r="6" spans="1:7" s="1" customFormat="1" ht="20.100000000000001" customHeight="1">
      <c r="A6" s="311" t="str">
        <f>Orçamentaria!A6</f>
        <v xml:space="preserve">OBRA: IMPLANTAÇÃO DE ESPAÇO PUBLICO COM PRAÇA E ÁREA DE LAZER NO BAIRRO VILA MARIA </v>
      </c>
      <c r="B6" s="312"/>
      <c r="C6" s="312"/>
      <c r="D6" s="31" t="str">
        <f>Orçamentaria!F6</f>
        <v>DATA: 14/11/2019</v>
      </c>
      <c r="E6" s="31"/>
      <c r="F6" s="32"/>
      <c r="G6" s="193"/>
    </row>
    <row r="7" spans="1:7" s="1" customFormat="1" ht="20.25" customHeight="1">
      <c r="A7" s="303" t="str">
        <f>Orçamentaria!A7</f>
        <v>LOCAL: BAIRRO VILA MARIA</v>
      </c>
      <c r="B7" s="304"/>
      <c r="C7" s="304"/>
      <c r="D7" s="312" t="s">
        <v>1</v>
      </c>
      <c r="E7" s="312"/>
      <c r="F7" s="312"/>
      <c r="G7" s="313"/>
    </row>
    <row r="8" spans="1:7" s="1" customFormat="1" ht="20.100000000000001" customHeight="1">
      <c r="A8" s="194" t="str">
        <f>Orçamentaria!A8</f>
        <v>MÊS DE REFERÊNCIA: SINAPI SET/19, SETOP AGO/19, SUDECAP AGO/19</v>
      </c>
      <c r="B8" s="32"/>
      <c r="C8" s="32"/>
      <c r="D8" s="301" t="s">
        <v>2</v>
      </c>
      <c r="E8" s="301"/>
      <c r="F8" s="301" t="s">
        <v>149</v>
      </c>
      <c r="G8" s="302"/>
    </row>
    <row r="9" spans="1:7" s="1" customFormat="1" ht="20.100000000000001" customHeight="1">
      <c r="A9" s="303" t="str">
        <f>Orçamentaria!A9</f>
        <v>PRAZO DE EXECUÇÃO: 4 MESES</v>
      </c>
      <c r="B9" s="304"/>
      <c r="C9" s="304"/>
      <c r="D9" s="301"/>
      <c r="E9" s="301"/>
      <c r="F9" s="301"/>
      <c r="G9" s="302"/>
    </row>
    <row r="10" spans="1:7">
      <c r="A10" s="195" t="s">
        <v>150</v>
      </c>
      <c r="B10" s="33" t="s">
        <v>6</v>
      </c>
      <c r="C10" s="33" t="s">
        <v>5</v>
      </c>
      <c r="D10" s="33" t="s">
        <v>17</v>
      </c>
      <c r="E10" s="33" t="s">
        <v>151</v>
      </c>
      <c r="F10" s="33" t="s">
        <v>152</v>
      </c>
      <c r="G10" s="196" t="s">
        <v>153</v>
      </c>
    </row>
    <row r="11" spans="1:7">
      <c r="A11" s="197" t="s">
        <v>339</v>
      </c>
      <c r="B11" s="45" t="s">
        <v>340</v>
      </c>
      <c r="C11" s="46" t="s">
        <v>353</v>
      </c>
      <c r="D11" s="45" t="s">
        <v>128</v>
      </c>
      <c r="E11" s="47">
        <v>1</v>
      </c>
      <c r="F11" s="47">
        <f>SUM(G12:G19)</f>
        <v>964.72879999999986</v>
      </c>
      <c r="G11" s="198">
        <f t="shared" ref="G11" si="0">E11*F11</f>
        <v>964.72879999999986</v>
      </c>
    </row>
    <row r="12" spans="1:7">
      <c r="A12" s="199"/>
      <c r="B12" s="48" t="s">
        <v>157</v>
      </c>
      <c r="C12" s="50" t="s">
        <v>329</v>
      </c>
      <c r="D12" s="48" t="s">
        <v>54</v>
      </c>
      <c r="E12" s="51">
        <v>0.1</v>
      </c>
      <c r="F12" s="52">
        <v>386.09</v>
      </c>
      <c r="G12" s="200">
        <f>E12*F12</f>
        <v>38.609000000000002</v>
      </c>
    </row>
    <row r="13" spans="1:7">
      <c r="A13" s="199"/>
      <c r="B13" s="48" t="s">
        <v>354</v>
      </c>
      <c r="C13" s="50" t="s">
        <v>355</v>
      </c>
      <c r="D13" s="48" t="s">
        <v>22</v>
      </c>
      <c r="E13" s="51">
        <v>2.84</v>
      </c>
      <c r="F13" s="52">
        <v>126.6</v>
      </c>
      <c r="G13" s="200">
        <f t="shared" ref="G13:G19" si="1">E13*F13</f>
        <v>359.54399999999998</v>
      </c>
    </row>
    <row r="14" spans="1:7" ht="13.5" customHeight="1">
      <c r="A14" s="199"/>
      <c r="B14" s="48" t="s">
        <v>333</v>
      </c>
      <c r="C14" s="50" t="s">
        <v>334</v>
      </c>
      <c r="D14" s="48" t="s">
        <v>22</v>
      </c>
      <c r="E14" s="51">
        <v>0.9</v>
      </c>
      <c r="F14" s="52">
        <v>120.45</v>
      </c>
      <c r="G14" s="200">
        <f t="shared" si="1"/>
        <v>108.405</v>
      </c>
    </row>
    <row r="15" spans="1:7" ht="22.5">
      <c r="A15" s="199"/>
      <c r="B15" s="48" t="s">
        <v>352</v>
      </c>
      <c r="C15" s="50" t="s">
        <v>332</v>
      </c>
      <c r="D15" s="48" t="s">
        <v>22</v>
      </c>
      <c r="E15" s="51">
        <v>2.84</v>
      </c>
      <c r="F15" s="52">
        <v>11.97</v>
      </c>
      <c r="G15" s="200">
        <f t="shared" si="1"/>
        <v>33.994799999999998</v>
      </c>
    </row>
    <row r="16" spans="1:7" ht="22.5">
      <c r="A16" s="199"/>
      <c r="B16" s="48" t="s">
        <v>337</v>
      </c>
      <c r="C16" s="50" t="s">
        <v>338</v>
      </c>
      <c r="D16" s="48" t="s">
        <v>22</v>
      </c>
      <c r="E16" s="51">
        <v>1.8</v>
      </c>
      <c r="F16" s="52">
        <v>19.52</v>
      </c>
      <c r="G16" s="200">
        <f t="shared" si="1"/>
        <v>35.136000000000003</v>
      </c>
    </row>
    <row r="17" spans="1:9">
      <c r="A17" s="199"/>
      <c r="B17" s="48" t="s">
        <v>330</v>
      </c>
      <c r="C17" s="50" t="s">
        <v>155</v>
      </c>
      <c r="D17" s="48" t="s">
        <v>35</v>
      </c>
      <c r="E17" s="51">
        <v>8</v>
      </c>
      <c r="F17" s="52">
        <v>18.57</v>
      </c>
      <c r="G17" s="200">
        <f t="shared" si="1"/>
        <v>148.56</v>
      </c>
    </row>
    <row r="18" spans="1:9">
      <c r="A18" s="199"/>
      <c r="B18" s="49" t="s">
        <v>331</v>
      </c>
      <c r="C18" s="50" t="s">
        <v>156</v>
      </c>
      <c r="D18" s="48" t="s">
        <v>35</v>
      </c>
      <c r="E18" s="51">
        <v>8</v>
      </c>
      <c r="F18" s="52">
        <v>13.38</v>
      </c>
      <c r="G18" s="200">
        <f t="shared" si="1"/>
        <v>107.04</v>
      </c>
    </row>
    <row r="19" spans="1:9">
      <c r="A19" s="199"/>
      <c r="B19" s="48" t="s">
        <v>336</v>
      </c>
      <c r="C19" s="50" t="s">
        <v>335</v>
      </c>
      <c r="D19" s="48" t="s">
        <v>35</v>
      </c>
      <c r="E19" s="51">
        <v>8</v>
      </c>
      <c r="F19" s="52">
        <v>16.68</v>
      </c>
      <c r="G19" s="200">
        <f t="shared" si="1"/>
        <v>133.44</v>
      </c>
    </row>
    <row r="20" spans="1:9">
      <c r="A20" s="197" t="s">
        <v>339</v>
      </c>
      <c r="B20" s="45" t="s">
        <v>341</v>
      </c>
      <c r="C20" s="46" t="s">
        <v>461</v>
      </c>
      <c r="D20" s="45" t="s">
        <v>128</v>
      </c>
      <c r="E20" s="47">
        <v>1</v>
      </c>
      <c r="F20" s="47">
        <f>SUM(G21:G29)</f>
        <v>5547.41830372</v>
      </c>
      <c r="G20" s="198">
        <f>SUM(G21:G29)</f>
        <v>5547.41830372</v>
      </c>
      <c r="I20">
        <f>G20/91</f>
        <v>60.960640700219784</v>
      </c>
    </row>
    <row r="21" spans="1:9" ht="22.5">
      <c r="A21" s="199"/>
      <c r="B21" s="48">
        <v>4119</v>
      </c>
      <c r="C21" s="50" t="s">
        <v>482</v>
      </c>
      <c r="D21" s="48" t="s">
        <v>82</v>
      </c>
      <c r="E21" s="51">
        <f>14*3.5</f>
        <v>49</v>
      </c>
      <c r="F21" s="51">
        <v>17.71</v>
      </c>
      <c r="G21" s="200">
        <f>E21*F21</f>
        <v>867.79000000000008</v>
      </c>
    </row>
    <row r="22" spans="1:9" ht="26.25" customHeight="1">
      <c r="A22" s="199"/>
      <c r="B22" s="48">
        <v>4115</v>
      </c>
      <c r="C22" s="50" t="s">
        <v>483</v>
      </c>
      <c r="D22" s="48" t="s">
        <v>82</v>
      </c>
      <c r="E22" s="51">
        <v>48</v>
      </c>
      <c r="F22" s="51">
        <v>8.8000000000000007</v>
      </c>
      <c r="G22" s="200">
        <f t="shared" ref="G22:G29" si="2">E22*F22</f>
        <v>422.40000000000003</v>
      </c>
    </row>
    <row r="23" spans="1:9" ht="26.25" customHeight="1">
      <c r="A23" s="199"/>
      <c r="B23" s="48">
        <v>2729</v>
      </c>
      <c r="C23" s="50" t="s">
        <v>484</v>
      </c>
      <c r="D23" s="48" t="s">
        <v>82</v>
      </c>
      <c r="E23" s="51">
        <f>5*15.9</f>
        <v>79.5</v>
      </c>
      <c r="F23" s="51">
        <v>10.6</v>
      </c>
      <c r="G23" s="200">
        <f t="shared" si="2"/>
        <v>842.69999999999993</v>
      </c>
    </row>
    <row r="24" spans="1:9">
      <c r="A24" s="199"/>
      <c r="B24" s="48">
        <v>4346</v>
      </c>
      <c r="C24" s="50" t="s">
        <v>161</v>
      </c>
      <c r="D24" s="48" t="s">
        <v>160</v>
      </c>
      <c r="E24" s="51">
        <v>30</v>
      </c>
      <c r="F24" s="51">
        <v>6.09</v>
      </c>
      <c r="G24" s="200">
        <f t="shared" si="2"/>
        <v>182.7</v>
      </c>
    </row>
    <row r="25" spans="1:9" ht="22.5">
      <c r="A25" s="199"/>
      <c r="B25" s="48" t="s">
        <v>337</v>
      </c>
      <c r="C25" s="50" t="s">
        <v>338</v>
      </c>
      <c r="D25" s="48" t="s">
        <v>22</v>
      </c>
      <c r="E25" s="51">
        <f>49*(3.1416*0.19)+48*(3.1416*0.15)+79.5*(3.1416*0.07)</f>
        <v>69.350819999999999</v>
      </c>
      <c r="F25" s="51">
        <v>20.45</v>
      </c>
      <c r="G25" s="200">
        <f t="shared" si="2"/>
        <v>1418.2242689999998</v>
      </c>
    </row>
    <row r="26" spans="1:9">
      <c r="A26" s="199"/>
      <c r="B26" s="49" t="s">
        <v>331</v>
      </c>
      <c r="C26" s="50" t="s">
        <v>162</v>
      </c>
      <c r="D26" s="48" t="s">
        <v>35</v>
      </c>
      <c r="E26" s="51">
        <v>32</v>
      </c>
      <c r="F26" s="51">
        <v>13.38</v>
      </c>
      <c r="G26" s="200">
        <f t="shared" si="2"/>
        <v>428.16</v>
      </c>
    </row>
    <row r="27" spans="1:9">
      <c r="A27" s="199"/>
      <c r="B27" s="48">
        <v>88273</v>
      </c>
      <c r="C27" s="50" t="s">
        <v>163</v>
      </c>
      <c r="D27" s="48" t="s">
        <v>35</v>
      </c>
      <c r="E27" s="51">
        <v>24</v>
      </c>
      <c r="F27" s="51">
        <v>18.78</v>
      </c>
      <c r="G27" s="200">
        <f t="shared" si="2"/>
        <v>450.72</v>
      </c>
    </row>
    <row r="28" spans="1:9" ht="15" customHeight="1">
      <c r="A28" s="199"/>
      <c r="B28" s="48" t="s">
        <v>457</v>
      </c>
      <c r="C28" s="50" t="s">
        <v>458</v>
      </c>
      <c r="D28" s="48" t="s">
        <v>82</v>
      </c>
      <c r="E28" s="51">
        <v>14</v>
      </c>
      <c r="F28" s="51">
        <v>40.14</v>
      </c>
      <c r="G28" s="200">
        <f t="shared" si="2"/>
        <v>561.96</v>
      </c>
    </row>
    <row r="29" spans="1:9" ht="24.75" customHeight="1">
      <c r="A29" s="199"/>
      <c r="B29" s="48" t="s">
        <v>459</v>
      </c>
      <c r="C29" s="50" t="s">
        <v>460</v>
      </c>
      <c r="D29" s="48" t="s">
        <v>54</v>
      </c>
      <c r="E29" s="51">
        <f>14*(3.1416*0.3*0.3/4)</f>
        <v>0.98960399999999993</v>
      </c>
      <c r="F29" s="51">
        <v>376.68</v>
      </c>
      <c r="G29" s="200">
        <f t="shared" si="2"/>
        <v>372.76403471999998</v>
      </c>
    </row>
    <row r="30" spans="1:9">
      <c r="A30" s="197" t="s">
        <v>339</v>
      </c>
      <c r="B30" s="45" t="s">
        <v>463</v>
      </c>
      <c r="C30" s="46" t="s">
        <v>476</v>
      </c>
      <c r="D30" s="45" t="s">
        <v>128</v>
      </c>
      <c r="E30" s="47">
        <v>1</v>
      </c>
      <c r="F30" s="47">
        <f>SUM(G31:G38)</f>
        <v>506.70028000000002</v>
      </c>
      <c r="G30" s="198">
        <f>SUM(G31:G37)</f>
        <v>506.70028000000002</v>
      </c>
    </row>
    <row r="31" spans="1:9" ht="22.5">
      <c r="A31" s="199"/>
      <c r="B31" s="48" t="s">
        <v>462</v>
      </c>
      <c r="C31" s="50" t="s">
        <v>465</v>
      </c>
      <c r="D31" s="48" t="s">
        <v>160</v>
      </c>
      <c r="E31" s="132">
        <v>1</v>
      </c>
      <c r="F31" s="51">
        <v>364.62</v>
      </c>
      <c r="G31" s="200">
        <f>E31*F31</f>
        <v>364.62</v>
      </c>
    </row>
    <row r="32" spans="1:9">
      <c r="A32" s="199"/>
      <c r="B32" s="48" t="s">
        <v>367</v>
      </c>
      <c r="C32" s="50" t="s">
        <v>464</v>
      </c>
      <c r="D32" s="48" t="s">
        <v>160</v>
      </c>
      <c r="E32" s="132">
        <v>1</v>
      </c>
      <c r="F32" s="51">
        <v>36.549999999999997</v>
      </c>
      <c r="G32" s="200">
        <f t="shared" ref="G32:G37" si="3">E32*F32</f>
        <v>36.549999999999997</v>
      </c>
    </row>
    <row r="33" spans="1:7">
      <c r="A33" s="199"/>
      <c r="B33" s="48">
        <v>5088</v>
      </c>
      <c r="C33" s="50" t="s">
        <v>470</v>
      </c>
      <c r="D33" s="48" t="s">
        <v>160</v>
      </c>
      <c r="E33" s="132">
        <v>1</v>
      </c>
      <c r="F33" s="51">
        <v>2.29</v>
      </c>
      <c r="G33" s="200">
        <f t="shared" si="3"/>
        <v>2.29</v>
      </c>
    </row>
    <row r="34" spans="1:7" ht="22.5">
      <c r="A34" s="199"/>
      <c r="B34" s="48">
        <v>5085</v>
      </c>
      <c r="C34" s="50" t="s">
        <v>466</v>
      </c>
      <c r="D34" s="48" t="s">
        <v>160</v>
      </c>
      <c r="E34" s="132">
        <v>1</v>
      </c>
      <c r="F34" s="51">
        <v>16.14</v>
      </c>
      <c r="G34" s="200">
        <f t="shared" si="3"/>
        <v>16.14</v>
      </c>
    </row>
    <row r="35" spans="1:7">
      <c r="A35" s="199"/>
      <c r="B35" s="48">
        <v>6110</v>
      </c>
      <c r="C35" s="50" t="s">
        <v>467</v>
      </c>
      <c r="D35" s="48" t="s">
        <v>35</v>
      </c>
      <c r="E35" s="132">
        <v>0.3</v>
      </c>
      <c r="F35" s="51">
        <v>14.51</v>
      </c>
      <c r="G35" s="200">
        <f t="shared" si="3"/>
        <v>4.3529999999999998</v>
      </c>
    </row>
    <row r="36" spans="1:7">
      <c r="A36" s="199"/>
      <c r="B36" s="49">
        <v>11002</v>
      </c>
      <c r="C36" s="50" t="s">
        <v>468</v>
      </c>
      <c r="D36" s="48" t="s">
        <v>93</v>
      </c>
      <c r="E36" s="132">
        <v>5.4999999999999997E-3</v>
      </c>
      <c r="F36" s="51">
        <v>24.96</v>
      </c>
      <c r="G36" s="200">
        <f t="shared" si="3"/>
        <v>0.13727999999999999</v>
      </c>
    </row>
    <row r="37" spans="1:7" ht="22.5">
      <c r="A37" s="199"/>
      <c r="B37" s="48" t="s">
        <v>469</v>
      </c>
      <c r="C37" s="50" t="s">
        <v>267</v>
      </c>
      <c r="D37" s="48" t="s">
        <v>160</v>
      </c>
      <c r="E37" s="51">
        <v>1</v>
      </c>
      <c r="F37" s="51">
        <v>82.61</v>
      </c>
      <c r="G37" s="200">
        <f t="shared" si="3"/>
        <v>82.61</v>
      </c>
    </row>
    <row r="38" spans="1:7" ht="13.5" thickBot="1">
      <c r="A38" s="201"/>
      <c r="B38" s="202"/>
      <c r="C38" s="203"/>
      <c r="D38" s="202"/>
      <c r="E38" s="204"/>
      <c r="F38" s="204"/>
      <c r="G38" s="205"/>
    </row>
    <row r="61" spans="2:7" ht="45">
      <c r="B61" s="40"/>
      <c r="C61" s="40" t="s">
        <v>485</v>
      </c>
      <c r="E61">
        <v>290.77</v>
      </c>
      <c r="F61">
        <v>1.08</v>
      </c>
      <c r="G61">
        <f>E61/F61</f>
        <v>269.23148148148147</v>
      </c>
    </row>
  </sheetData>
  <sheetProtection selectLockedCells="1" selectUnlockedCells="1"/>
  <mergeCells count="9">
    <mergeCell ref="D8:E9"/>
    <mergeCell ref="F8:G9"/>
    <mergeCell ref="A9:C9"/>
    <mergeCell ref="A1:G1"/>
    <mergeCell ref="A2:G4"/>
    <mergeCell ref="A5:G5"/>
    <mergeCell ref="A6:C6"/>
    <mergeCell ref="A7:C7"/>
    <mergeCell ref="D7:G7"/>
  </mergeCells>
  <pageMargins left="0.23622047244094491" right="0.23622047244094491" top="0.74803149606299213" bottom="0.74803149606299213" header="0.51181102362204722" footer="0.51181102362204722"/>
  <pageSetup paperSize="9" scale="66" firstPageNumber="0" orientation="portrait" horizontalDpi="300" verticalDpi="300" r:id="rId1"/>
  <headerFooter alignWithMargins="0"/>
  <rowBreaks count="1" manualBreakCount="1">
    <brk id="38"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9"/>
  </sheetPr>
  <dimension ref="A1:U45"/>
  <sheetViews>
    <sheetView showGridLines="0" zoomScale="90" zoomScaleNormal="90" workbookViewId="0">
      <selection activeCell="B45" sqref="B1:J45"/>
    </sheetView>
  </sheetViews>
  <sheetFormatPr defaultRowHeight="12.75"/>
  <cols>
    <col min="1" max="1" width="2.28515625" style="211" customWidth="1"/>
    <col min="2" max="2" width="23.85546875" style="211" customWidth="1"/>
    <col min="3" max="8" width="3.85546875" style="211" customWidth="1"/>
    <col min="9" max="9" width="24.140625" style="211" customWidth="1"/>
    <col min="10" max="10" width="18" style="211" customWidth="1"/>
    <col min="11" max="256" width="9.140625" style="211"/>
    <col min="257" max="257" width="2.28515625" style="211" customWidth="1"/>
    <col min="258" max="258" width="23.85546875" style="211" customWidth="1"/>
    <col min="259" max="264" width="3.85546875" style="211" customWidth="1"/>
    <col min="265" max="265" width="24.140625" style="211" customWidth="1"/>
    <col min="266" max="266" width="18" style="211" customWidth="1"/>
    <col min="267" max="512" width="9.140625" style="211"/>
    <col min="513" max="513" width="2.28515625" style="211" customWidth="1"/>
    <col min="514" max="514" width="23.85546875" style="211" customWidth="1"/>
    <col min="515" max="520" width="3.85546875" style="211" customWidth="1"/>
    <col min="521" max="521" width="24.140625" style="211" customWidth="1"/>
    <col min="522" max="522" width="18" style="211" customWidth="1"/>
    <col min="523" max="768" width="9.140625" style="211"/>
    <col min="769" max="769" width="2.28515625" style="211" customWidth="1"/>
    <col min="770" max="770" width="23.85546875" style="211" customWidth="1"/>
    <col min="771" max="776" width="3.85546875" style="211" customWidth="1"/>
    <col min="777" max="777" width="24.140625" style="211" customWidth="1"/>
    <col min="778" max="778" width="18" style="211" customWidth="1"/>
    <col min="779" max="1024" width="9.140625" style="211"/>
    <col min="1025" max="1025" width="2.28515625" style="211" customWidth="1"/>
    <col min="1026" max="1026" width="23.85546875" style="211" customWidth="1"/>
    <col min="1027" max="1032" width="3.85546875" style="211" customWidth="1"/>
    <col min="1033" max="1033" width="24.140625" style="211" customWidth="1"/>
    <col min="1034" max="1034" width="18" style="211" customWidth="1"/>
    <col min="1035" max="1280" width="9.140625" style="211"/>
    <col min="1281" max="1281" width="2.28515625" style="211" customWidth="1"/>
    <col min="1282" max="1282" width="23.85546875" style="211" customWidth="1"/>
    <col min="1283" max="1288" width="3.85546875" style="211" customWidth="1"/>
    <col min="1289" max="1289" width="24.140625" style="211" customWidth="1"/>
    <col min="1290" max="1290" width="18" style="211" customWidth="1"/>
    <col min="1291" max="1536" width="9.140625" style="211"/>
    <col min="1537" max="1537" width="2.28515625" style="211" customWidth="1"/>
    <col min="1538" max="1538" width="23.85546875" style="211" customWidth="1"/>
    <col min="1539" max="1544" width="3.85546875" style="211" customWidth="1"/>
    <col min="1545" max="1545" width="24.140625" style="211" customWidth="1"/>
    <col min="1546" max="1546" width="18" style="211" customWidth="1"/>
    <col min="1547" max="1792" width="9.140625" style="211"/>
    <col min="1793" max="1793" width="2.28515625" style="211" customWidth="1"/>
    <col min="1794" max="1794" width="23.85546875" style="211" customWidth="1"/>
    <col min="1795" max="1800" width="3.85546875" style="211" customWidth="1"/>
    <col min="1801" max="1801" width="24.140625" style="211" customWidth="1"/>
    <col min="1802" max="1802" width="18" style="211" customWidth="1"/>
    <col min="1803" max="2048" width="9.140625" style="211"/>
    <col min="2049" max="2049" width="2.28515625" style="211" customWidth="1"/>
    <col min="2050" max="2050" width="23.85546875" style="211" customWidth="1"/>
    <col min="2051" max="2056" width="3.85546875" style="211" customWidth="1"/>
    <col min="2057" max="2057" width="24.140625" style="211" customWidth="1"/>
    <col min="2058" max="2058" width="18" style="211" customWidth="1"/>
    <col min="2059" max="2304" width="9.140625" style="211"/>
    <col min="2305" max="2305" width="2.28515625" style="211" customWidth="1"/>
    <col min="2306" max="2306" width="23.85546875" style="211" customWidth="1"/>
    <col min="2307" max="2312" width="3.85546875" style="211" customWidth="1"/>
    <col min="2313" max="2313" width="24.140625" style="211" customWidth="1"/>
    <col min="2314" max="2314" width="18" style="211" customWidth="1"/>
    <col min="2315" max="2560" width="9.140625" style="211"/>
    <col min="2561" max="2561" width="2.28515625" style="211" customWidth="1"/>
    <col min="2562" max="2562" width="23.85546875" style="211" customWidth="1"/>
    <col min="2563" max="2568" width="3.85546875" style="211" customWidth="1"/>
    <col min="2569" max="2569" width="24.140625" style="211" customWidth="1"/>
    <col min="2570" max="2570" width="18" style="211" customWidth="1"/>
    <col min="2571" max="2816" width="9.140625" style="211"/>
    <col min="2817" max="2817" width="2.28515625" style="211" customWidth="1"/>
    <col min="2818" max="2818" width="23.85546875" style="211" customWidth="1"/>
    <col min="2819" max="2824" width="3.85546875" style="211" customWidth="1"/>
    <col min="2825" max="2825" width="24.140625" style="211" customWidth="1"/>
    <col min="2826" max="2826" width="18" style="211" customWidth="1"/>
    <col min="2827" max="3072" width="9.140625" style="211"/>
    <col min="3073" max="3073" width="2.28515625" style="211" customWidth="1"/>
    <col min="3074" max="3074" width="23.85546875" style="211" customWidth="1"/>
    <col min="3075" max="3080" width="3.85546875" style="211" customWidth="1"/>
    <col min="3081" max="3081" width="24.140625" style="211" customWidth="1"/>
    <col min="3082" max="3082" width="18" style="211" customWidth="1"/>
    <col min="3083" max="3328" width="9.140625" style="211"/>
    <col min="3329" max="3329" width="2.28515625" style="211" customWidth="1"/>
    <col min="3330" max="3330" width="23.85546875" style="211" customWidth="1"/>
    <col min="3331" max="3336" width="3.85546875" style="211" customWidth="1"/>
    <col min="3337" max="3337" width="24.140625" style="211" customWidth="1"/>
    <col min="3338" max="3338" width="18" style="211" customWidth="1"/>
    <col min="3339" max="3584" width="9.140625" style="211"/>
    <col min="3585" max="3585" width="2.28515625" style="211" customWidth="1"/>
    <col min="3586" max="3586" width="23.85546875" style="211" customWidth="1"/>
    <col min="3587" max="3592" width="3.85546875" style="211" customWidth="1"/>
    <col min="3593" max="3593" width="24.140625" style="211" customWidth="1"/>
    <col min="3594" max="3594" width="18" style="211" customWidth="1"/>
    <col min="3595" max="3840" width="9.140625" style="211"/>
    <col min="3841" max="3841" width="2.28515625" style="211" customWidth="1"/>
    <col min="3842" max="3842" width="23.85546875" style="211" customWidth="1"/>
    <col min="3843" max="3848" width="3.85546875" style="211" customWidth="1"/>
    <col min="3849" max="3849" width="24.140625" style="211" customWidth="1"/>
    <col min="3850" max="3850" width="18" style="211" customWidth="1"/>
    <col min="3851" max="4096" width="9.140625" style="211"/>
    <col min="4097" max="4097" width="2.28515625" style="211" customWidth="1"/>
    <col min="4098" max="4098" width="23.85546875" style="211" customWidth="1"/>
    <col min="4099" max="4104" width="3.85546875" style="211" customWidth="1"/>
    <col min="4105" max="4105" width="24.140625" style="211" customWidth="1"/>
    <col min="4106" max="4106" width="18" style="211" customWidth="1"/>
    <col min="4107" max="4352" width="9.140625" style="211"/>
    <col min="4353" max="4353" width="2.28515625" style="211" customWidth="1"/>
    <col min="4354" max="4354" width="23.85546875" style="211" customWidth="1"/>
    <col min="4355" max="4360" width="3.85546875" style="211" customWidth="1"/>
    <col min="4361" max="4361" width="24.140625" style="211" customWidth="1"/>
    <col min="4362" max="4362" width="18" style="211" customWidth="1"/>
    <col min="4363" max="4608" width="9.140625" style="211"/>
    <col min="4609" max="4609" width="2.28515625" style="211" customWidth="1"/>
    <col min="4610" max="4610" width="23.85546875" style="211" customWidth="1"/>
    <col min="4611" max="4616" width="3.85546875" style="211" customWidth="1"/>
    <col min="4617" max="4617" width="24.140625" style="211" customWidth="1"/>
    <col min="4618" max="4618" width="18" style="211" customWidth="1"/>
    <col min="4619" max="4864" width="9.140625" style="211"/>
    <col min="4865" max="4865" width="2.28515625" style="211" customWidth="1"/>
    <col min="4866" max="4866" width="23.85546875" style="211" customWidth="1"/>
    <col min="4867" max="4872" width="3.85546875" style="211" customWidth="1"/>
    <col min="4873" max="4873" width="24.140625" style="211" customWidth="1"/>
    <col min="4874" max="4874" width="18" style="211" customWidth="1"/>
    <col min="4875" max="5120" width="9.140625" style="211"/>
    <col min="5121" max="5121" width="2.28515625" style="211" customWidth="1"/>
    <col min="5122" max="5122" width="23.85546875" style="211" customWidth="1"/>
    <col min="5123" max="5128" width="3.85546875" style="211" customWidth="1"/>
    <col min="5129" max="5129" width="24.140625" style="211" customWidth="1"/>
    <col min="5130" max="5130" width="18" style="211" customWidth="1"/>
    <col min="5131" max="5376" width="9.140625" style="211"/>
    <col min="5377" max="5377" width="2.28515625" style="211" customWidth="1"/>
    <col min="5378" max="5378" width="23.85546875" style="211" customWidth="1"/>
    <col min="5379" max="5384" width="3.85546875" style="211" customWidth="1"/>
    <col min="5385" max="5385" width="24.140625" style="211" customWidth="1"/>
    <col min="5386" max="5386" width="18" style="211" customWidth="1"/>
    <col min="5387" max="5632" width="9.140625" style="211"/>
    <col min="5633" max="5633" width="2.28515625" style="211" customWidth="1"/>
    <col min="5634" max="5634" width="23.85546875" style="211" customWidth="1"/>
    <col min="5635" max="5640" width="3.85546875" style="211" customWidth="1"/>
    <col min="5641" max="5641" width="24.140625" style="211" customWidth="1"/>
    <col min="5642" max="5642" width="18" style="211" customWidth="1"/>
    <col min="5643" max="5888" width="9.140625" style="211"/>
    <col min="5889" max="5889" width="2.28515625" style="211" customWidth="1"/>
    <col min="5890" max="5890" width="23.85546875" style="211" customWidth="1"/>
    <col min="5891" max="5896" width="3.85546875" style="211" customWidth="1"/>
    <col min="5897" max="5897" width="24.140625" style="211" customWidth="1"/>
    <col min="5898" max="5898" width="18" style="211" customWidth="1"/>
    <col min="5899" max="6144" width="9.140625" style="211"/>
    <col min="6145" max="6145" width="2.28515625" style="211" customWidth="1"/>
    <col min="6146" max="6146" width="23.85546875" style="211" customWidth="1"/>
    <col min="6147" max="6152" width="3.85546875" style="211" customWidth="1"/>
    <col min="6153" max="6153" width="24.140625" style="211" customWidth="1"/>
    <col min="6154" max="6154" width="18" style="211" customWidth="1"/>
    <col min="6155" max="6400" width="9.140625" style="211"/>
    <col min="6401" max="6401" width="2.28515625" style="211" customWidth="1"/>
    <col min="6402" max="6402" width="23.85546875" style="211" customWidth="1"/>
    <col min="6403" max="6408" width="3.85546875" style="211" customWidth="1"/>
    <col min="6409" max="6409" width="24.140625" style="211" customWidth="1"/>
    <col min="6410" max="6410" width="18" style="211" customWidth="1"/>
    <col min="6411" max="6656" width="9.140625" style="211"/>
    <col min="6657" max="6657" width="2.28515625" style="211" customWidth="1"/>
    <col min="6658" max="6658" width="23.85546875" style="211" customWidth="1"/>
    <col min="6659" max="6664" width="3.85546875" style="211" customWidth="1"/>
    <col min="6665" max="6665" width="24.140625" style="211" customWidth="1"/>
    <col min="6666" max="6666" width="18" style="211" customWidth="1"/>
    <col min="6667" max="6912" width="9.140625" style="211"/>
    <col min="6913" max="6913" width="2.28515625" style="211" customWidth="1"/>
    <col min="6914" max="6914" width="23.85546875" style="211" customWidth="1"/>
    <col min="6915" max="6920" width="3.85546875" style="211" customWidth="1"/>
    <col min="6921" max="6921" width="24.140625" style="211" customWidth="1"/>
    <col min="6922" max="6922" width="18" style="211" customWidth="1"/>
    <col min="6923" max="7168" width="9.140625" style="211"/>
    <col min="7169" max="7169" width="2.28515625" style="211" customWidth="1"/>
    <col min="7170" max="7170" width="23.85546875" style="211" customWidth="1"/>
    <col min="7171" max="7176" width="3.85546875" style="211" customWidth="1"/>
    <col min="7177" max="7177" width="24.140625" style="211" customWidth="1"/>
    <col min="7178" max="7178" width="18" style="211" customWidth="1"/>
    <col min="7179" max="7424" width="9.140625" style="211"/>
    <col min="7425" max="7425" width="2.28515625" style="211" customWidth="1"/>
    <col min="7426" max="7426" width="23.85546875" style="211" customWidth="1"/>
    <col min="7427" max="7432" width="3.85546875" style="211" customWidth="1"/>
    <col min="7433" max="7433" width="24.140625" style="211" customWidth="1"/>
    <col min="7434" max="7434" width="18" style="211" customWidth="1"/>
    <col min="7435" max="7680" width="9.140625" style="211"/>
    <col min="7681" max="7681" width="2.28515625" style="211" customWidth="1"/>
    <col min="7682" max="7682" width="23.85546875" style="211" customWidth="1"/>
    <col min="7683" max="7688" width="3.85546875" style="211" customWidth="1"/>
    <col min="7689" max="7689" width="24.140625" style="211" customWidth="1"/>
    <col min="7690" max="7690" width="18" style="211" customWidth="1"/>
    <col min="7691" max="7936" width="9.140625" style="211"/>
    <col min="7937" max="7937" width="2.28515625" style="211" customWidth="1"/>
    <col min="7938" max="7938" width="23.85546875" style="211" customWidth="1"/>
    <col min="7939" max="7944" width="3.85546875" style="211" customWidth="1"/>
    <col min="7945" max="7945" width="24.140625" style="211" customWidth="1"/>
    <col min="7946" max="7946" width="18" style="211" customWidth="1"/>
    <col min="7947" max="8192" width="9.140625" style="211"/>
    <col min="8193" max="8193" width="2.28515625" style="211" customWidth="1"/>
    <col min="8194" max="8194" width="23.85546875" style="211" customWidth="1"/>
    <col min="8195" max="8200" width="3.85546875" style="211" customWidth="1"/>
    <col min="8201" max="8201" width="24.140625" style="211" customWidth="1"/>
    <col min="8202" max="8202" width="18" style="211" customWidth="1"/>
    <col min="8203" max="8448" width="9.140625" style="211"/>
    <col min="8449" max="8449" width="2.28515625" style="211" customWidth="1"/>
    <col min="8450" max="8450" width="23.85546875" style="211" customWidth="1"/>
    <col min="8451" max="8456" width="3.85546875" style="211" customWidth="1"/>
    <col min="8457" max="8457" width="24.140625" style="211" customWidth="1"/>
    <col min="8458" max="8458" width="18" style="211" customWidth="1"/>
    <col min="8459" max="8704" width="9.140625" style="211"/>
    <col min="8705" max="8705" width="2.28515625" style="211" customWidth="1"/>
    <col min="8706" max="8706" width="23.85546875" style="211" customWidth="1"/>
    <col min="8707" max="8712" width="3.85546875" style="211" customWidth="1"/>
    <col min="8713" max="8713" width="24.140625" style="211" customWidth="1"/>
    <col min="8714" max="8714" width="18" style="211" customWidth="1"/>
    <col min="8715" max="8960" width="9.140625" style="211"/>
    <col min="8961" max="8961" width="2.28515625" style="211" customWidth="1"/>
    <col min="8962" max="8962" width="23.85546875" style="211" customWidth="1"/>
    <col min="8963" max="8968" width="3.85546875" style="211" customWidth="1"/>
    <col min="8969" max="8969" width="24.140625" style="211" customWidth="1"/>
    <col min="8970" max="8970" width="18" style="211" customWidth="1"/>
    <col min="8971" max="9216" width="9.140625" style="211"/>
    <col min="9217" max="9217" width="2.28515625" style="211" customWidth="1"/>
    <col min="9218" max="9218" width="23.85546875" style="211" customWidth="1"/>
    <col min="9219" max="9224" width="3.85546875" style="211" customWidth="1"/>
    <col min="9225" max="9225" width="24.140625" style="211" customWidth="1"/>
    <col min="9226" max="9226" width="18" style="211" customWidth="1"/>
    <col min="9227" max="9472" width="9.140625" style="211"/>
    <col min="9473" max="9473" width="2.28515625" style="211" customWidth="1"/>
    <col min="9474" max="9474" width="23.85546875" style="211" customWidth="1"/>
    <col min="9475" max="9480" width="3.85546875" style="211" customWidth="1"/>
    <col min="9481" max="9481" width="24.140625" style="211" customWidth="1"/>
    <col min="9482" max="9482" width="18" style="211" customWidth="1"/>
    <col min="9483" max="9728" width="9.140625" style="211"/>
    <col min="9729" max="9729" width="2.28515625" style="211" customWidth="1"/>
    <col min="9730" max="9730" width="23.85546875" style="211" customWidth="1"/>
    <col min="9731" max="9736" width="3.85546875" style="211" customWidth="1"/>
    <col min="9737" max="9737" width="24.140625" style="211" customWidth="1"/>
    <col min="9738" max="9738" width="18" style="211" customWidth="1"/>
    <col min="9739" max="9984" width="9.140625" style="211"/>
    <col min="9985" max="9985" width="2.28515625" style="211" customWidth="1"/>
    <col min="9986" max="9986" width="23.85546875" style="211" customWidth="1"/>
    <col min="9987" max="9992" width="3.85546875" style="211" customWidth="1"/>
    <col min="9993" max="9993" width="24.140625" style="211" customWidth="1"/>
    <col min="9994" max="9994" width="18" style="211" customWidth="1"/>
    <col min="9995" max="10240" width="9.140625" style="211"/>
    <col min="10241" max="10241" width="2.28515625" style="211" customWidth="1"/>
    <col min="10242" max="10242" width="23.85546875" style="211" customWidth="1"/>
    <col min="10243" max="10248" width="3.85546875" style="211" customWidth="1"/>
    <col min="10249" max="10249" width="24.140625" style="211" customWidth="1"/>
    <col min="10250" max="10250" width="18" style="211" customWidth="1"/>
    <col min="10251" max="10496" width="9.140625" style="211"/>
    <col min="10497" max="10497" width="2.28515625" style="211" customWidth="1"/>
    <col min="10498" max="10498" width="23.85546875" style="211" customWidth="1"/>
    <col min="10499" max="10504" width="3.85546875" style="211" customWidth="1"/>
    <col min="10505" max="10505" width="24.140625" style="211" customWidth="1"/>
    <col min="10506" max="10506" width="18" style="211" customWidth="1"/>
    <col min="10507" max="10752" width="9.140625" style="211"/>
    <col min="10753" max="10753" width="2.28515625" style="211" customWidth="1"/>
    <col min="10754" max="10754" width="23.85546875" style="211" customWidth="1"/>
    <col min="10755" max="10760" width="3.85546875" style="211" customWidth="1"/>
    <col min="10761" max="10761" width="24.140625" style="211" customWidth="1"/>
    <col min="10762" max="10762" width="18" style="211" customWidth="1"/>
    <col min="10763" max="11008" width="9.140625" style="211"/>
    <col min="11009" max="11009" width="2.28515625" style="211" customWidth="1"/>
    <col min="11010" max="11010" width="23.85546875" style="211" customWidth="1"/>
    <col min="11011" max="11016" width="3.85546875" style="211" customWidth="1"/>
    <col min="11017" max="11017" width="24.140625" style="211" customWidth="1"/>
    <col min="11018" max="11018" width="18" style="211" customWidth="1"/>
    <col min="11019" max="11264" width="9.140625" style="211"/>
    <col min="11265" max="11265" width="2.28515625" style="211" customWidth="1"/>
    <col min="11266" max="11266" width="23.85546875" style="211" customWidth="1"/>
    <col min="11267" max="11272" width="3.85546875" style="211" customWidth="1"/>
    <col min="11273" max="11273" width="24.140625" style="211" customWidth="1"/>
    <col min="11274" max="11274" width="18" style="211" customWidth="1"/>
    <col min="11275" max="11520" width="9.140625" style="211"/>
    <col min="11521" max="11521" width="2.28515625" style="211" customWidth="1"/>
    <col min="11522" max="11522" width="23.85546875" style="211" customWidth="1"/>
    <col min="11523" max="11528" width="3.85546875" style="211" customWidth="1"/>
    <col min="11529" max="11529" width="24.140625" style="211" customWidth="1"/>
    <col min="11530" max="11530" width="18" style="211" customWidth="1"/>
    <col min="11531" max="11776" width="9.140625" style="211"/>
    <col min="11777" max="11777" width="2.28515625" style="211" customWidth="1"/>
    <col min="11778" max="11778" width="23.85546875" style="211" customWidth="1"/>
    <col min="11779" max="11784" width="3.85546875" style="211" customWidth="1"/>
    <col min="11785" max="11785" width="24.140625" style="211" customWidth="1"/>
    <col min="11786" max="11786" width="18" style="211" customWidth="1"/>
    <col min="11787" max="12032" width="9.140625" style="211"/>
    <col min="12033" max="12033" width="2.28515625" style="211" customWidth="1"/>
    <col min="12034" max="12034" width="23.85546875" style="211" customWidth="1"/>
    <col min="12035" max="12040" width="3.85546875" style="211" customWidth="1"/>
    <col min="12041" max="12041" width="24.140625" style="211" customWidth="1"/>
    <col min="12042" max="12042" width="18" style="211" customWidth="1"/>
    <col min="12043" max="12288" width="9.140625" style="211"/>
    <col min="12289" max="12289" width="2.28515625" style="211" customWidth="1"/>
    <col min="12290" max="12290" width="23.85546875" style="211" customWidth="1"/>
    <col min="12291" max="12296" width="3.85546875" style="211" customWidth="1"/>
    <col min="12297" max="12297" width="24.140625" style="211" customWidth="1"/>
    <col min="12298" max="12298" width="18" style="211" customWidth="1"/>
    <col min="12299" max="12544" width="9.140625" style="211"/>
    <col min="12545" max="12545" width="2.28515625" style="211" customWidth="1"/>
    <col min="12546" max="12546" width="23.85546875" style="211" customWidth="1"/>
    <col min="12547" max="12552" width="3.85546875" style="211" customWidth="1"/>
    <col min="12553" max="12553" width="24.140625" style="211" customWidth="1"/>
    <col min="12554" max="12554" width="18" style="211" customWidth="1"/>
    <col min="12555" max="12800" width="9.140625" style="211"/>
    <col min="12801" max="12801" width="2.28515625" style="211" customWidth="1"/>
    <col min="12802" max="12802" width="23.85546875" style="211" customWidth="1"/>
    <col min="12803" max="12808" width="3.85546875" style="211" customWidth="1"/>
    <col min="12809" max="12809" width="24.140625" style="211" customWidth="1"/>
    <col min="12810" max="12810" width="18" style="211" customWidth="1"/>
    <col min="12811" max="13056" width="9.140625" style="211"/>
    <col min="13057" max="13057" width="2.28515625" style="211" customWidth="1"/>
    <col min="13058" max="13058" width="23.85546875" style="211" customWidth="1"/>
    <col min="13059" max="13064" width="3.85546875" style="211" customWidth="1"/>
    <col min="13065" max="13065" width="24.140625" style="211" customWidth="1"/>
    <col min="13066" max="13066" width="18" style="211" customWidth="1"/>
    <col min="13067" max="13312" width="9.140625" style="211"/>
    <col min="13313" max="13313" width="2.28515625" style="211" customWidth="1"/>
    <col min="13314" max="13314" width="23.85546875" style="211" customWidth="1"/>
    <col min="13315" max="13320" width="3.85546875" style="211" customWidth="1"/>
    <col min="13321" max="13321" width="24.140625" style="211" customWidth="1"/>
    <col min="13322" max="13322" width="18" style="211" customWidth="1"/>
    <col min="13323" max="13568" width="9.140625" style="211"/>
    <col min="13569" max="13569" width="2.28515625" style="211" customWidth="1"/>
    <col min="13570" max="13570" width="23.85546875" style="211" customWidth="1"/>
    <col min="13571" max="13576" width="3.85546875" style="211" customWidth="1"/>
    <col min="13577" max="13577" width="24.140625" style="211" customWidth="1"/>
    <col min="13578" max="13578" width="18" style="211" customWidth="1"/>
    <col min="13579" max="13824" width="9.140625" style="211"/>
    <col min="13825" max="13825" width="2.28515625" style="211" customWidth="1"/>
    <col min="13826" max="13826" width="23.85546875" style="211" customWidth="1"/>
    <col min="13827" max="13832" width="3.85546875" style="211" customWidth="1"/>
    <col min="13833" max="13833" width="24.140625" style="211" customWidth="1"/>
    <col min="13834" max="13834" width="18" style="211" customWidth="1"/>
    <col min="13835" max="14080" width="9.140625" style="211"/>
    <col min="14081" max="14081" width="2.28515625" style="211" customWidth="1"/>
    <col min="14082" max="14082" width="23.85546875" style="211" customWidth="1"/>
    <col min="14083" max="14088" width="3.85546875" style="211" customWidth="1"/>
    <col min="14089" max="14089" width="24.140625" style="211" customWidth="1"/>
    <col min="14090" max="14090" width="18" style="211" customWidth="1"/>
    <col min="14091" max="14336" width="9.140625" style="211"/>
    <col min="14337" max="14337" width="2.28515625" style="211" customWidth="1"/>
    <col min="14338" max="14338" width="23.85546875" style="211" customWidth="1"/>
    <col min="14339" max="14344" width="3.85546875" style="211" customWidth="1"/>
    <col min="14345" max="14345" width="24.140625" style="211" customWidth="1"/>
    <col min="14346" max="14346" width="18" style="211" customWidth="1"/>
    <col min="14347" max="14592" width="9.140625" style="211"/>
    <col min="14593" max="14593" width="2.28515625" style="211" customWidth="1"/>
    <col min="14594" max="14594" width="23.85546875" style="211" customWidth="1"/>
    <col min="14595" max="14600" width="3.85546875" style="211" customWidth="1"/>
    <col min="14601" max="14601" width="24.140625" style="211" customWidth="1"/>
    <col min="14602" max="14602" width="18" style="211" customWidth="1"/>
    <col min="14603" max="14848" width="9.140625" style="211"/>
    <col min="14849" max="14849" width="2.28515625" style="211" customWidth="1"/>
    <col min="14850" max="14850" width="23.85546875" style="211" customWidth="1"/>
    <col min="14851" max="14856" width="3.85546875" style="211" customWidth="1"/>
    <col min="14857" max="14857" width="24.140625" style="211" customWidth="1"/>
    <col min="14858" max="14858" width="18" style="211" customWidth="1"/>
    <col min="14859" max="15104" width="9.140625" style="211"/>
    <col min="15105" max="15105" width="2.28515625" style="211" customWidth="1"/>
    <col min="15106" max="15106" width="23.85546875" style="211" customWidth="1"/>
    <col min="15107" max="15112" width="3.85546875" style="211" customWidth="1"/>
    <col min="15113" max="15113" width="24.140625" style="211" customWidth="1"/>
    <col min="15114" max="15114" width="18" style="211" customWidth="1"/>
    <col min="15115" max="15360" width="9.140625" style="211"/>
    <col min="15361" max="15361" width="2.28515625" style="211" customWidth="1"/>
    <col min="15362" max="15362" width="23.85546875" style="211" customWidth="1"/>
    <col min="15363" max="15368" width="3.85546875" style="211" customWidth="1"/>
    <col min="15369" max="15369" width="24.140625" style="211" customWidth="1"/>
    <col min="15370" max="15370" width="18" style="211" customWidth="1"/>
    <col min="15371" max="15616" width="9.140625" style="211"/>
    <col min="15617" max="15617" width="2.28515625" style="211" customWidth="1"/>
    <col min="15618" max="15618" width="23.85546875" style="211" customWidth="1"/>
    <col min="15619" max="15624" width="3.85546875" style="211" customWidth="1"/>
    <col min="15625" max="15625" width="24.140625" style="211" customWidth="1"/>
    <col min="15626" max="15626" width="18" style="211" customWidth="1"/>
    <col min="15627" max="15872" width="9.140625" style="211"/>
    <col min="15873" max="15873" width="2.28515625" style="211" customWidth="1"/>
    <col min="15874" max="15874" width="23.85546875" style="211" customWidth="1"/>
    <col min="15875" max="15880" width="3.85546875" style="211" customWidth="1"/>
    <col min="15881" max="15881" width="24.140625" style="211" customWidth="1"/>
    <col min="15882" max="15882" width="18" style="211" customWidth="1"/>
    <col min="15883" max="16128" width="9.140625" style="211"/>
    <col min="16129" max="16129" width="2.28515625" style="211" customWidth="1"/>
    <col min="16130" max="16130" width="23.85546875" style="211" customWidth="1"/>
    <col min="16131" max="16136" width="3.85546875" style="211" customWidth="1"/>
    <col min="16137" max="16137" width="24.140625" style="211" customWidth="1"/>
    <col min="16138" max="16138" width="18" style="211" customWidth="1"/>
    <col min="16139" max="16384" width="9.140625" style="211"/>
  </cols>
  <sheetData>
    <row r="1" spans="1:21" ht="34.5" customHeight="1">
      <c r="A1" s="208"/>
      <c r="B1" s="208"/>
      <c r="C1" s="209"/>
      <c r="D1" s="209"/>
      <c r="E1" s="209"/>
      <c r="F1" s="209"/>
      <c r="G1" s="209"/>
      <c r="H1" s="209"/>
      <c r="I1" s="209"/>
      <c r="J1" s="210"/>
    </row>
    <row r="2" spans="1:21" ht="50.25" customHeight="1" thickBot="1">
      <c r="A2" s="212"/>
      <c r="B2" s="314" t="s">
        <v>164</v>
      </c>
      <c r="C2" s="315"/>
      <c r="D2" s="315"/>
      <c r="E2" s="315"/>
      <c r="F2" s="315"/>
      <c r="G2" s="315"/>
      <c r="H2" s="315"/>
      <c r="I2" s="315"/>
      <c r="J2" s="316"/>
    </row>
    <row r="3" spans="1:21">
      <c r="A3" s="212"/>
      <c r="B3" s="213"/>
      <c r="C3" s="214"/>
      <c r="D3" s="214"/>
      <c r="E3" s="214"/>
      <c r="F3" s="214"/>
      <c r="G3" s="214"/>
      <c r="H3" s="214"/>
      <c r="I3" s="214"/>
      <c r="J3" s="215"/>
      <c r="K3" s="216"/>
      <c r="L3" s="217"/>
      <c r="M3" s="217"/>
      <c r="N3" s="217"/>
      <c r="O3" s="217"/>
      <c r="P3" s="217"/>
      <c r="Q3" s="217"/>
      <c r="R3" s="217"/>
      <c r="S3" s="217"/>
      <c r="T3" s="218"/>
      <c r="U3" s="218"/>
    </row>
    <row r="4" spans="1:21">
      <c r="A4" s="212"/>
      <c r="B4" s="317" t="s">
        <v>498</v>
      </c>
      <c r="C4" s="318"/>
      <c r="D4" s="318"/>
      <c r="E4" s="318"/>
      <c r="F4" s="318"/>
      <c r="G4" s="318"/>
      <c r="H4" s="318"/>
      <c r="I4" s="318"/>
      <c r="J4" s="319"/>
      <c r="K4" s="216"/>
      <c r="L4" s="217"/>
      <c r="M4" s="217"/>
      <c r="N4" s="217"/>
      <c r="O4" s="217"/>
      <c r="P4" s="217"/>
      <c r="Q4" s="217"/>
      <c r="R4" s="217"/>
      <c r="S4" s="217"/>
      <c r="T4" s="218"/>
      <c r="U4" s="218"/>
    </row>
    <row r="5" spans="1:21" ht="19.5" customHeight="1">
      <c r="A5" s="212"/>
      <c r="B5" s="320"/>
      <c r="C5" s="321"/>
      <c r="D5" s="321"/>
      <c r="E5" s="321"/>
      <c r="F5" s="321"/>
      <c r="G5" s="321"/>
      <c r="H5" s="321"/>
      <c r="I5" s="321"/>
      <c r="J5" s="322"/>
      <c r="K5" s="216"/>
      <c r="L5" s="217"/>
      <c r="M5" s="217"/>
      <c r="N5" s="217"/>
      <c r="O5" s="217"/>
      <c r="P5" s="217"/>
      <c r="Q5" s="217"/>
      <c r="R5" s="217"/>
      <c r="S5" s="217"/>
      <c r="T5" s="218"/>
      <c r="U5" s="218"/>
    </row>
    <row r="6" spans="1:21">
      <c r="A6" s="212"/>
      <c r="B6" s="219" t="s">
        <v>165</v>
      </c>
      <c r="C6" s="220"/>
      <c r="D6" s="220"/>
      <c r="E6" s="220"/>
      <c r="F6" s="220"/>
      <c r="G6" s="220"/>
      <c r="H6" s="220"/>
      <c r="I6" s="220"/>
      <c r="J6" s="221"/>
      <c r="K6" s="216"/>
      <c r="L6" s="217"/>
      <c r="M6" s="217"/>
      <c r="N6" s="217"/>
      <c r="O6" s="217"/>
      <c r="P6" s="217"/>
      <c r="Q6" s="217"/>
      <c r="R6" s="217"/>
      <c r="S6" s="217"/>
      <c r="T6" s="218"/>
      <c r="U6" s="218"/>
    </row>
    <row r="7" spans="1:21">
      <c r="A7" s="212"/>
      <c r="B7" s="222" t="s">
        <v>166</v>
      </c>
      <c r="C7" s="223"/>
      <c r="D7" s="223"/>
      <c r="E7" s="223"/>
      <c r="F7" s="223"/>
      <c r="G7" s="223"/>
      <c r="H7" s="223"/>
      <c r="I7" s="223"/>
      <c r="J7" s="224"/>
      <c r="K7" s="216"/>
      <c r="L7" s="217"/>
      <c r="M7" s="217"/>
      <c r="N7" s="217"/>
      <c r="O7" s="217"/>
      <c r="P7" s="217"/>
      <c r="Q7" s="217"/>
      <c r="R7" s="217"/>
      <c r="S7" s="217"/>
      <c r="T7" s="218"/>
      <c r="U7" s="218"/>
    </row>
    <row r="8" spans="1:21">
      <c r="A8" s="212"/>
      <c r="B8" s="358" t="s">
        <v>167</v>
      </c>
      <c r="C8" s="359"/>
      <c r="D8" s="359"/>
      <c r="E8" s="359"/>
      <c r="F8" s="359"/>
      <c r="G8" s="359"/>
      <c r="H8" s="359"/>
      <c r="I8" s="359"/>
      <c r="J8" s="360"/>
      <c r="K8" s="216"/>
      <c r="L8" s="217"/>
      <c r="M8" s="217"/>
      <c r="N8" s="217"/>
      <c r="O8" s="217"/>
      <c r="P8" s="217"/>
      <c r="Q8" s="217"/>
      <c r="R8" s="217"/>
      <c r="S8" s="217"/>
      <c r="T8" s="218"/>
      <c r="U8" s="218"/>
    </row>
    <row r="9" spans="1:21">
      <c r="A9" s="212"/>
      <c r="B9" s="222" t="s">
        <v>168</v>
      </c>
      <c r="C9" s="223"/>
      <c r="D9" s="223"/>
      <c r="E9" s="223"/>
      <c r="F9" s="228"/>
      <c r="G9" s="228"/>
      <c r="H9" s="228"/>
      <c r="I9" s="228"/>
      <c r="J9" s="224"/>
      <c r="K9" s="216"/>
      <c r="L9" s="217"/>
      <c r="M9" s="217"/>
      <c r="N9" s="217"/>
      <c r="O9" s="217"/>
      <c r="P9" s="217"/>
      <c r="Q9" s="217"/>
      <c r="R9" s="217"/>
      <c r="S9" s="217"/>
      <c r="T9" s="218"/>
      <c r="U9" s="218"/>
    </row>
    <row r="10" spans="1:21">
      <c r="A10" s="212"/>
      <c r="B10" s="323" t="str">
        <f>Orçamentaria!A6</f>
        <v xml:space="preserve">OBRA: IMPLANTAÇÃO DE ESPAÇO PUBLICO COM PRAÇA E ÁREA DE LAZER NO BAIRRO VILA MARIA </v>
      </c>
      <c r="C10" s="324"/>
      <c r="D10" s="324"/>
      <c r="E10" s="324"/>
      <c r="F10" s="324"/>
      <c r="G10" s="324"/>
      <c r="H10" s="324"/>
      <c r="I10" s="324"/>
      <c r="J10" s="325"/>
      <c r="K10" s="216"/>
      <c r="L10" s="217"/>
      <c r="M10" s="217"/>
      <c r="N10" s="217"/>
      <c r="O10" s="217"/>
      <c r="P10" s="217"/>
      <c r="Q10" s="217"/>
      <c r="R10" s="217"/>
      <c r="S10" s="217"/>
      <c r="T10" s="218"/>
      <c r="U10" s="218"/>
    </row>
    <row r="11" spans="1:21">
      <c r="A11" s="212"/>
      <c r="B11" s="229" t="s">
        <v>169</v>
      </c>
      <c r="C11" s="228"/>
      <c r="D11" s="228"/>
      <c r="E11" s="228"/>
      <c r="F11" s="223"/>
      <c r="G11" s="223"/>
      <c r="H11" s="223"/>
      <c r="I11" s="223"/>
      <c r="J11" s="224"/>
      <c r="K11" s="216"/>
      <c r="L11" s="217"/>
      <c r="M11" s="217"/>
      <c r="N11" s="217"/>
      <c r="O11" s="217"/>
      <c r="P11" s="217"/>
      <c r="Q11" s="217"/>
      <c r="R11" s="217"/>
      <c r="S11" s="217"/>
      <c r="T11" s="218"/>
      <c r="U11" s="218"/>
    </row>
    <row r="12" spans="1:21">
      <c r="A12" s="212"/>
      <c r="B12" s="225"/>
      <c r="C12" s="230"/>
      <c r="D12" s="230"/>
      <c r="E12" s="230"/>
      <c r="F12" s="230"/>
      <c r="G12" s="230"/>
      <c r="H12" s="230"/>
      <c r="I12" s="230"/>
      <c r="J12" s="231"/>
      <c r="K12" s="216"/>
      <c r="L12" s="217"/>
      <c r="M12" s="217"/>
      <c r="N12" s="217"/>
      <c r="O12" s="217"/>
      <c r="P12" s="217"/>
      <c r="Q12" s="217"/>
      <c r="R12" s="217"/>
      <c r="S12" s="217"/>
      <c r="T12" s="218"/>
      <c r="U12" s="218"/>
    </row>
    <row r="13" spans="1:21">
      <c r="A13" s="212"/>
      <c r="B13" s="222" t="s">
        <v>170</v>
      </c>
      <c r="C13" s="232"/>
      <c r="D13" s="232"/>
      <c r="E13" s="232"/>
      <c r="F13" s="232"/>
      <c r="G13" s="232"/>
      <c r="H13" s="232"/>
      <c r="I13" s="232"/>
      <c r="J13" s="233" t="s">
        <v>171</v>
      </c>
      <c r="K13" s="216"/>
      <c r="L13" s="217"/>
      <c r="M13" s="217"/>
      <c r="N13" s="217"/>
      <c r="O13" s="217"/>
      <c r="P13" s="217"/>
      <c r="Q13" s="217"/>
      <c r="R13" s="217"/>
      <c r="S13" s="217"/>
      <c r="T13" s="218"/>
      <c r="U13" s="218"/>
    </row>
    <row r="14" spans="1:21">
      <c r="A14" s="212"/>
      <c r="B14" s="225" t="s">
        <v>172</v>
      </c>
      <c r="C14" s="226"/>
      <c r="D14" s="226"/>
      <c r="E14" s="226"/>
      <c r="F14" s="226"/>
      <c r="G14" s="226"/>
      <c r="H14" s="226"/>
      <c r="I14" s="226"/>
      <c r="J14" s="227" t="str">
        <f>[8]PLANILHA!N11</f>
        <v>MG</v>
      </c>
      <c r="K14" s="216"/>
      <c r="L14" s="217"/>
      <c r="M14" s="217"/>
      <c r="N14" s="217"/>
      <c r="O14" s="217"/>
      <c r="P14" s="217"/>
      <c r="Q14" s="217"/>
      <c r="R14" s="217"/>
      <c r="S14" s="217"/>
      <c r="T14" s="218"/>
      <c r="U14" s="218"/>
    </row>
    <row r="15" spans="1:21">
      <c r="A15" s="212"/>
      <c r="B15" s="234" t="s">
        <v>173</v>
      </c>
      <c r="C15" s="232"/>
      <c r="D15" s="232"/>
      <c r="E15" s="232"/>
      <c r="F15" s="232"/>
      <c r="G15" s="232"/>
      <c r="H15" s="232"/>
      <c r="I15" s="232"/>
      <c r="J15" s="233"/>
      <c r="K15" s="216"/>
      <c r="L15" s="217"/>
      <c r="M15" s="217"/>
      <c r="N15" s="217"/>
      <c r="O15" s="217"/>
      <c r="P15" s="217"/>
      <c r="Q15" s="217"/>
      <c r="R15" s="217"/>
      <c r="S15" s="217"/>
      <c r="T15" s="218"/>
      <c r="U15" s="218"/>
    </row>
    <row r="16" spans="1:21">
      <c r="A16" s="212"/>
      <c r="B16" s="225"/>
      <c r="C16" s="226"/>
      <c r="D16" s="226"/>
      <c r="E16" s="226"/>
      <c r="F16" s="226"/>
      <c r="G16" s="226"/>
      <c r="H16" s="226"/>
      <c r="I16" s="226"/>
      <c r="J16" s="227"/>
      <c r="K16" s="216"/>
      <c r="L16" s="217"/>
      <c r="M16" s="217"/>
      <c r="N16" s="217"/>
      <c r="O16" s="217"/>
      <c r="P16" s="217"/>
      <c r="Q16" s="217"/>
      <c r="R16" s="217"/>
      <c r="S16" s="217"/>
      <c r="T16" s="218"/>
      <c r="U16" s="218"/>
    </row>
    <row r="17" spans="1:21">
      <c r="A17" s="212"/>
      <c r="B17" s="212"/>
      <c r="C17" s="232"/>
      <c r="D17" s="232"/>
      <c r="E17" s="232"/>
      <c r="F17" s="232"/>
      <c r="G17" s="232"/>
      <c r="H17" s="232"/>
      <c r="I17" s="232"/>
      <c r="J17" s="233"/>
      <c r="K17" s="216"/>
      <c r="L17" s="217"/>
      <c r="M17" s="217"/>
      <c r="N17" s="217"/>
      <c r="O17" s="217"/>
      <c r="P17" s="217"/>
      <c r="Q17" s="217"/>
      <c r="R17" s="217"/>
      <c r="S17" s="217"/>
      <c r="T17" s="218"/>
      <c r="U17" s="218"/>
    </row>
    <row r="18" spans="1:21" ht="12.75" customHeight="1">
      <c r="A18" s="212"/>
      <c r="B18" s="326" t="s">
        <v>174</v>
      </c>
      <c r="C18" s="327"/>
      <c r="D18" s="327"/>
      <c r="E18" s="327"/>
      <c r="F18" s="327"/>
      <c r="G18" s="327"/>
      <c r="H18" s="327"/>
      <c r="I18" s="327"/>
      <c r="J18" s="328"/>
      <c r="K18" s="216"/>
      <c r="L18" s="217"/>
      <c r="M18" s="217"/>
      <c r="N18" s="217"/>
      <c r="O18" s="217"/>
      <c r="P18" s="217"/>
      <c r="Q18" s="217"/>
      <c r="R18" s="217"/>
      <c r="S18" s="217"/>
      <c r="T18" s="218"/>
      <c r="U18" s="218"/>
    </row>
    <row r="19" spans="1:21">
      <c r="A19" s="212"/>
      <c r="B19" s="235" t="s">
        <v>175</v>
      </c>
      <c r="C19" s="329" t="s">
        <v>176</v>
      </c>
      <c r="D19" s="330"/>
      <c r="E19" s="330"/>
      <c r="F19" s="330"/>
      <c r="G19" s="330"/>
      <c r="H19" s="331"/>
      <c r="I19" s="335" t="s">
        <v>177</v>
      </c>
      <c r="J19" s="336"/>
      <c r="K19" s="216"/>
      <c r="L19" s="217"/>
      <c r="M19" s="217"/>
      <c r="N19" s="217"/>
      <c r="O19" s="217"/>
      <c r="P19" s="217"/>
      <c r="Q19" s="217"/>
      <c r="R19" s="217"/>
      <c r="S19" s="217"/>
      <c r="T19" s="218"/>
      <c r="U19" s="218"/>
    </row>
    <row r="20" spans="1:21">
      <c r="A20" s="212"/>
      <c r="B20" s="236"/>
      <c r="C20" s="332"/>
      <c r="D20" s="333"/>
      <c r="E20" s="333"/>
      <c r="F20" s="333"/>
      <c r="G20" s="333"/>
      <c r="H20" s="334"/>
      <c r="I20" s="337"/>
      <c r="J20" s="338"/>
      <c r="K20" s="216"/>
      <c r="L20" s="217"/>
      <c r="M20" s="217"/>
      <c r="N20" s="217"/>
      <c r="O20" s="217"/>
      <c r="P20" s="237"/>
      <c r="Q20" s="217"/>
      <c r="R20" s="217"/>
      <c r="S20" s="217"/>
      <c r="T20" s="218"/>
      <c r="U20" s="218"/>
    </row>
    <row r="21" spans="1:21">
      <c r="A21" s="212"/>
      <c r="B21" s="238" t="s">
        <v>178</v>
      </c>
      <c r="C21" s="239" t="s">
        <v>179</v>
      </c>
      <c r="D21" s="339">
        <v>3.7999999999999999E-2</v>
      </c>
      <c r="E21" s="339"/>
      <c r="F21" s="240" t="s">
        <v>180</v>
      </c>
      <c r="G21" s="339">
        <v>4.6699999999999998E-2</v>
      </c>
      <c r="H21" s="340"/>
      <c r="I21" s="241" t="s">
        <v>178</v>
      </c>
      <c r="J21" s="242">
        <v>4.0099999999999997E-2</v>
      </c>
      <c r="K21" s="216"/>
      <c r="L21" s="217"/>
      <c r="M21" s="217"/>
      <c r="N21" s="217"/>
      <c r="O21" s="217"/>
      <c r="P21" s="237">
        <v>4.2000000000000003E-2</v>
      </c>
      <c r="Q21" s="237">
        <v>3.7999999999999999E-2</v>
      </c>
      <c r="R21" s="217"/>
      <c r="S21" s="217"/>
      <c r="T21" s="218"/>
      <c r="U21" s="218"/>
    </row>
    <row r="22" spans="1:21">
      <c r="A22" s="212"/>
      <c r="B22" s="243" t="s">
        <v>181</v>
      </c>
      <c r="C22" s="244" t="s">
        <v>179</v>
      </c>
      <c r="D22" s="341">
        <v>3.2000000000000002E-3</v>
      </c>
      <c r="E22" s="341"/>
      <c r="F22" s="245" t="s">
        <v>180</v>
      </c>
      <c r="G22" s="341">
        <v>7.4000000000000003E-3</v>
      </c>
      <c r="H22" s="342"/>
      <c r="I22" s="246" t="s">
        <v>181</v>
      </c>
      <c r="J22" s="242">
        <v>4.0000000000000001E-3</v>
      </c>
      <c r="K22" s="216"/>
      <c r="L22" s="217"/>
      <c r="M22" s="217"/>
      <c r="N22" s="217"/>
      <c r="O22" s="217"/>
      <c r="P22" s="237">
        <v>3.8E-3</v>
      </c>
      <c r="Q22" s="237">
        <v>3.8E-3</v>
      </c>
      <c r="R22" s="217"/>
      <c r="S22" s="217"/>
      <c r="T22" s="218"/>
      <c r="U22" s="218"/>
    </row>
    <row r="23" spans="1:21">
      <c r="A23" s="212"/>
      <c r="B23" s="243" t="s">
        <v>182</v>
      </c>
      <c r="C23" s="244" t="s">
        <v>179</v>
      </c>
      <c r="D23" s="341">
        <v>5.0000000000000001E-3</v>
      </c>
      <c r="E23" s="341"/>
      <c r="F23" s="245" t="s">
        <v>180</v>
      </c>
      <c r="G23" s="341">
        <v>9.7000000000000003E-3</v>
      </c>
      <c r="H23" s="342"/>
      <c r="I23" s="246" t="s">
        <v>182</v>
      </c>
      <c r="J23" s="242">
        <v>5.5999999999999999E-3</v>
      </c>
      <c r="K23" s="216"/>
      <c r="L23" s="217"/>
      <c r="M23" s="217"/>
      <c r="N23" s="217"/>
      <c r="O23" s="217"/>
      <c r="P23" s="237">
        <v>5.4000000000000003E-3</v>
      </c>
      <c r="Q23" s="237">
        <v>5.4000000000000003E-3</v>
      </c>
      <c r="R23" s="217"/>
      <c r="S23" s="217"/>
      <c r="T23" s="218"/>
      <c r="U23" s="218"/>
    </row>
    <row r="24" spans="1:21">
      <c r="A24" s="212"/>
      <c r="B24" s="243" t="s">
        <v>183</v>
      </c>
      <c r="C24" s="244" t="s">
        <v>179</v>
      </c>
      <c r="D24" s="341">
        <v>1.0200000000000001E-2</v>
      </c>
      <c r="E24" s="341"/>
      <c r="F24" s="245" t="s">
        <v>180</v>
      </c>
      <c r="G24" s="341">
        <v>1.21E-2</v>
      </c>
      <c r="H24" s="342"/>
      <c r="I24" s="246" t="s">
        <v>183</v>
      </c>
      <c r="J24" s="242">
        <v>1.21E-2</v>
      </c>
      <c r="K24" s="216"/>
      <c r="L24" s="217"/>
      <c r="M24" s="217"/>
      <c r="N24" s="217"/>
      <c r="O24" s="217"/>
      <c r="P24" s="237">
        <v>1.0800000000000001E-2</v>
      </c>
      <c r="Q24" s="237">
        <v>1.0500000000000001E-2</v>
      </c>
      <c r="R24" s="217"/>
      <c r="S24" s="217"/>
      <c r="T24" s="218"/>
      <c r="U24" s="218"/>
    </row>
    <row r="25" spans="1:21">
      <c r="A25" s="212"/>
      <c r="B25" s="243" t="s">
        <v>184</v>
      </c>
      <c r="C25" s="244" t="s">
        <v>179</v>
      </c>
      <c r="D25" s="341">
        <v>6.6400000000000001E-2</v>
      </c>
      <c r="E25" s="341"/>
      <c r="F25" s="245" t="s">
        <v>180</v>
      </c>
      <c r="G25" s="341">
        <v>8.6900000000000005E-2</v>
      </c>
      <c r="H25" s="342"/>
      <c r="I25" s="246" t="s">
        <v>184</v>
      </c>
      <c r="J25" s="242">
        <v>6.8099999999999994E-2</v>
      </c>
      <c r="K25" s="216"/>
      <c r="L25" s="217"/>
      <c r="M25" s="217"/>
      <c r="N25" s="217"/>
      <c r="O25" s="217"/>
      <c r="P25" s="237">
        <v>6.8000000000000005E-2</v>
      </c>
      <c r="Q25" s="237">
        <v>6.6400000000000001E-2</v>
      </c>
      <c r="R25" s="217"/>
      <c r="S25" s="217"/>
      <c r="T25" s="218"/>
      <c r="U25" s="218"/>
    </row>
    <row r="26" spans="1:21">
      <c r="A26" s="212"/>
      <c r="B26" s="247" t="s">
        <v>185</v>
      </c>
      <c r="C26" s="244" t="s">
        <v>179</v>
      </c>
      <c r="D26" s="341">
        <v>5.6500000000000002E-2</v>
      </c>
      <c r="E26" s="341"/>
      <c r="F26" s="245" t="s">
        <v>180</v>
      </c>
      <c r="G26" s="341">
        <v>8.6499999999999994E-2</v>
      </c>
      <c r="H26" s="342"/>
      <c r="I26" s="248" t="s">
        <v>186</v>
      </c>
      <c r="J26" s="242">
        <v>8.6499999999999994E-2</v>
      </c>
      <c r="K26" s="216"/>
      <c r="L26" s="217"/>
      <c r="M26" s="217"/>
      <c r="N26" s="217"/>
      <c r="O26" s="217"/>
      <c r="P26" s="237">
        <v>8.6499999999999994E-2</v>
      </c>
      <c r="Q26" s="237">
        <v>5.6500000000000002E-2</v>
      </c>
      <c r="R26" s="217"/>
      <c r="T26" s="218"/>
      <c r="U26" s="218"/>
    </row>
    <row r="27" spans="1:21">
      <c r="A27" s="212"/>
      <c r="B27" s="249" t="s">
        <v>187</v>
      </c>
      <c r="C27" s="250"/>
      <c r="D27" s="370">
        <v>0</v>
      </c>
      <c r="E27" s="370"/>
      <c r="F27" s="251" t="s">
        <v>188</v>
      </c>
      <c r="G27" s="370">
        <v>4.4999999999999998E-2</v>
      </c>
      <c r="H27" s="371"/>
      <c r="I27" s="252" t="s">
        <v>187</v>
      </c>
      <c r="J27" s="242">
        <v>4.4999999999999998E-2</v>
      </c>
      <c r="K27" s="216"/>
      <c r="L27" s="217">
        <f>IF(OR(J27=0,J27=0.045),0,1)</f>
        <v>0</v>
      </c>
      <c r="M27" s="217"/>
      <c r="N27" s="217"/>
      <c r="O27" s="217"/>
      <c r="P27" s="237">
        <v>4.4999999999999998E-2</v>
      </c>
      <c r="Q27" s="237">
        <v>0</v>
      </c>
      <c r="R27" s="217"/>
      <c r="S27" s="217"/>
      <c r="T27" s="218"/>
      <c r="U27" s="218"/>
    </row>
    <row r="28" spans="1:21">
      <c r="A28" s="212"/>
      <c r="B28" s="372" t="s">
        <v>189</v>
      </c>
      <c r="C28" s="373"/>
      <c r="D28" s="373"/>
      <c r="E28" s="373"/>
      <c r="F28" s="373"/>
      <c r="G28" s="373"/>
      <c r="H28" s="373"/>
      <c r="I28" s="373"/>
      <c r="J28" s="374"/>
      <c r="K28" s="216"/>
      <c r="L28" s="217"/>
      <c r="M28" s="217"/>
      <c r="N28" s="217"/>
      <c r="O28" s="217"/>
      <c r="P28" s="217"/>
      <c r="Q28" s="217"/>
      <c r="R28" s="217"/>
      <c r="S28" s="217"/>
      <c r="T28" s="218"/>
      <c r="U28" s="218"/>
    </row>
    <row r="29" spans="1:21">
      <c r="A29" s="212"/>
      <c r="B29" s="238" t="s">
        <v>178</v>
      </c>
      <c r="C29" s="375" t="str">
        <f>IF(J21&gt;G21,"Incidência maior que a permitida",IF(J21&lt;D21,"Incidência menor que a permitida","ok"))</f>
        <v>ok</v>
      </c>
      <c r="D29" s="376"/>
      <c r="E29" s="376"/>
      <c r="F29" s="376"/>
      <c r="G29" s="376"/>
      <c r="H29" s="376"/>
      <c r="I29" s="376"/>
      <c r="J29" s="377"/>
      <c r="K29" s="216"/>
      <c r="L29" s="217"/>
      <c r="M29" s="217"/>
      <c r="N29" s="217"/>
      <c r="O29" s="217"/>
      <c r="P29" s="217"/>
      <c r="Q29" s="217"/>
      <c r="R29" s="217"/>
      <c r="S29" s="217"/>
      <c r="T29" s="218"/>
      <c r="U29" s="218"/>
    </row>
    <row r="30" spans="1:21">
      <c r="A30" s="212"/>
      <c r="B30" s="243" t="s">
        <v>181</v>
      </c>
      <c r="C30" s="343" t="str">
        <f>IF(J22&gt;G22,"Incidência maior que a permitida",IF(J22&lt;0,"Incidência menor que a permitida","ok"))</f>
        <v>ok</v>
      </c>
      <c r="D30" s="344"/>
      <c r="E30" s="344"/>
      <c r="F30" s="344"/>
      <c r="G30" s="344"/>
      <c r="H30" s="344"/>
      <c r="I30" s="344"/>
      <c r="J30" s="345"/>
      <c r="K30" s="216"/>
      <c r="L30" s="217" t="s">
        <v>190</v>
      </c>
      <c r="M30" s="217" t="s">
        <v>191</v>
      </c>
      <c r="N30" s="217"/>
      <c r="O30" s="217"/>
      <c r="P30" s="217"/>
      <c r="Q30" s="217"/>
      <c r="R30" s="217"/>
      <c r="S30" s="217"/>
      <c r="T30" s="218"/>
      <c r="U30" s="218"/>
    </row>
    <row r="31" spans="1:21">
      <c r="A31" s="212"/>
      <c r="B31" s="243" t="s">
        <v>182</v>
      </c>
      <c r="C31" s="343" t="str">
        <f>IF(J23&gt;G23,"Incidência maior que a permitida",IF(J23&lt;0,"Incidência menor que a permitida","ok"))</f>
        <v>ok</v>
      </c>
      <c r="D31" s="344"/>
      <c r="E31" s="344"/>
      <c r="F31" s="344"/>
      <c r="G31" s="344"/>
      <c r="H31" s="344"/>
      <c r="I31" s="344"/>
      <c r="J31" s="345"/>
      <c r="K31" s="216"/>
      <c r="L31" s="217">
        <v>0.25600000000000001</v>
      </c>
      <c r="M31" s="217">
        <v>0.30659999999999998</v>
      </c>
      <c r="N31" s="217"/>
      <c r="O31" s="217"/>
      <c r="P31" s="217"/>
      <c r="Q31" s="217"/>
      <c r="R31" s="217"/>
      <c r="S31" s="217"/>
      <c r="T31" s="218"/>
      <c r="U31" s="218"/>
    </row>
    <row r="32" spans="1:21">
      <c r="A32" s="212"/>
      <c r="B32" s="243" t="s">
        <v>183</v>
      </c>
      <c r="C32" s="343" t="str">
        <f>IF(J24&gt;G24,"Incidência maior que a permitida",IF(J24&lt;D24,"Incidência menor que a permitida","ok"))</f>
        <v>ok</v>
      </c>
      <c r="D32" s="344"/>
      <c r="E32" s="344"/>
      <c r="F32" s="344"/>
      <c r="G32" s="344"/>
      <c r="H32" s="344"/>
      <c r="I32" s="344"/>
      <c r="J32" s="345"/>
      <c r="K32" s="216"/>
      <c r="L32" s="217">
        <v>0.19600000000000001</v>
      </c>
      <c r="M32" s="217">
        <v>0.24229999999999999</v>
      </c>
      <c r="N32" s="217"/>
      <c r="O32" s="217"/>
      <c r="P32" s="217"/>
      <c r="Q32" s="217"/>
      <c r="R32" s="217"/>
      <c r="S32" s="217"/>
      <c r="T32" s="218"/>
      <c r="U32" s="218"/>
    </row>
    <row r="33" spans="1:21">
      <c r="A33" s="212"/>
      <c r="B33" s="243" t="s">
        <v>184</v>
      </c>
      <c r="C33" s="343" t="str">
        <f>IF(J25&gt;G25,"Incidência maior que a permitida",IF(J25&lt;D25,"Incidência menor que a permitida","ok"))</f>
        <v>ok</v>
      </c>
      <c r="D33" s="344"/>
      <c r="E33" s="344"/>
      <c r="F33" s="344"/>
      <c r="G33" s="344"/>
      <c r="H33" s="344"/>
      <c r="I33" s="344"/>
      <c r="J33" s="345"/>
      <c r="K33" s="216"/>
      <c r="L33" s="217"/>
      <c r="M33" s="217"/>
      <c r="N33" s="217"/>
      <c r="O33" s="217"/>
      <c r="P33" s="217"/>
      <c r="Q33" s="217"/>
      <c r="R33" s="217"/>
      <c r="S33" s="217"/>
      <c r="T33" s="218"/>
      <c r="U33" s="218"/>
    </row>
    <row r="34" spans="1:21">
      <c r="A34" s="212"/>
      <c r="B34" s="247" t="s">
        <v>185</v>
      </c>
      <c r="C34" s="361" t="str">
        <f>IF(J26&gt;G26,"Incidência maior que a permitida",IF(J26&lt;D26,"Incidência menor que a permitida","ok"))</f>
        <v>ok</v>
      </c>
      <c r="D34" s="362"/>
      <c r="E34" s="362"/>
      <c r="F34" s="362"/>
      <c r="G34" s="362"/>
      <c r="H34" s="362"/>
      <c r="I34" s="362"/>
      <c r="J34" s="363"/>
      <c r="K34" s="216"/>
      <c r="L34" s="217"/>
      <c r="M34" s="217"/>
      <c r="N34" s="217"/>
      <c r="O34" s="217"/>
      <c r="P34" s="217"/>
      <c r="Q34" s="217"/>
      <c r="R34" s="217"/>
      <c r="S34" s="217"/>
      <c r="T34" s="218"/>
      <c r="U34" s="218"/>
    </row>
    <row r="35" spans="1:21">
      <c r="A35" s="212"/>
      <c r="B35" s="249" t="s">
        <v>187</v>
      </c>
      <c r="C35" s="361" t="str">
        <f>IF(J27=D27,"ok",IF(J27=G27,"ok","Incidência não permitida"))</f>
        <v>ok</v>
      </c>
      <c r="D35" s="362"/>
      <c r="E35" s="362"/>
      <c r="F35" s="362"/>
      <c r="G35" s="362"/>
      <c r="H35" s="362"/>
      <c r="I35" s="362"/>
      <c r="J35" s="363"/>
      <c r="K35" s="216"/>
      <c r="L35" s="217"/>
      <c r="M35" s="217"/>
      <c r="N35" s="217"/>
      <c r="O35" s="217"/>
      <c r="P35" s="217"/>
      <c r="Q35" s="217"/>
      <c r="R35" s="217"/>
      <c r="S35" s="217"/>
      <c r="T35" s="218"/>
      <c r="U35" s="218"/>
    </row>
    <row r="36" spans="1:21">
      <c r="A36" s="212"/>
      <c r="B36" s="253" t="s">
        <v>192</v>
      </c>
      <c r="C36" s="364" t="s">
        <v>193</v>
      </c>
      <c r="D36" s="365"/>
      <c r="E36" s="365"/>
      <c r="F36" s="365"/>
      <c r="G36" s="365"/>
      <c r="H36" s="365"/>
      <c r="I36" s="366"/>
      <c r="J36" s="257">
        <f>ROUND(((1+J21+J22+J23)*(1+J24)*(1+J25)/(1-(J26+J27))-1),4)</f>
        <v>0.30659999999999998</v>
      </c>
      <c r="K36" s="216"/>
      <c r="L36" s="217"/>
      <c r="M36" s="217"/>
      <c r="N36" s="217"/>
      <c r="O36" s="217"/>
      <c r="P36" s="217"/>
      <c r="Q36" s="217"/>
      <c r="R36" s="217"/>
      <c r="S36" s="217"/>
      <c r="T36" s="218"/>
      <c r="U36" s="218"/>
    </row>
    <row r="37" spans="1:21">
      <c r="A37" s="212"/>
      <c r="B37" s="212"/>
      <c r="C37" s="367" t="str">
        <f>IF(J27=0.045,IF(AND(J36&gt;=L31,J36&lt;=M31),L30,M30),IF(AND(J36&gt;=L32,J36&lt;=M32),L30,M30))</f>
        <v>BDI ADMISSÍVEL</v>
      </c>
      <c r="D37" s="368"/>
      <c r="E37" s="368"/>
      <c r="F37" s="368"/>
      <c r="G37" s="368"/>
      <c r="H37" s="368"/>
      <c r="I37" s="368"/>
      <c r="J37" s="369"/>
      <c r="K37" s="216"/>
      <c r="L37" s="217"/>
      <c r="M37" s="217"/>
      <c r="N37" s="217"/>
      <c r="O37" s="217"/>
      <c r="P37" s="217"/>
      <c r="Q37" s="217"/>
      <c r="R37" s="217"/>
      <c r="S37" s="217"/>
      <c r="T37" s="218"/>
      <c r="U37" s="218"/>
    </row>
    <row r="38" spans="1:21">
      <c r="A38" s="212"/>
      <c r="B38" s="212"/>
      <c r="C38" s="232"/>
      <c r="D38" s="232"/>
      <c r="E38" s="232"/>
      <c r="F38" s="232"/>
      <c r="G38" s="232"/>
      <c r="H38" s="232"/>
      <c r="I38" s="232"/>
      <c r="J38" s="233"/>
      <c r="L38" s="217"/>
      <c r="M38" s="217"/>
      <c r="N38" s="217"/>
      <c r="O38" s="217"/>
      <c r="P38" s="217"/>
      <c r="Q38" s="217"/>
      <c r="R38" s="217"/>
      <c r="S38" s="217"/>
    </row>
    <row r="39" spans="1:21">
      <c r="A39" s="212"/>
      <c r="B39" s="212"/>
      <c r="C39" s="232"/>
      <c r="D39" s="232"/>
      <c r="E39" s="232"/>
      <c r="F39" s="232"/>
      <c r="G39" s="232"/>
      <c r="H39" s="232"/>
      <c r="I39" s="232"/>
      <c r="J39" s="233"/>
      <c r="L39" s="217"/>
      <c r="M39" s="217"/>
      <c r="N39" s="217"/>
      <c r="O39" s="217"/>
      <c r="P39" s="217"/>
      <c r="Q39" s="217"/>
      <c r="R39" s="217"/>
      <c r="S39" s="217"/>
    </row>
    <row r="40" spans="1:21">
      <c r="A40" s="212"/>
      <c r="B40" s="346" t="s">
        <v>194</v>
      </c>
      <c r="C40" s="347"/>
      <c r="D40" s="347"/>
      <c r="E40" s="347"/>
      <c r="F40" s="347"/>
      <c r="G40" s="347"/>
      <c r="H40" s="347"/>
      <c r="I40" s="347"/>
      <c r="J40" s="348"/>
    </row>
    <row r="41" spans="1:21">
      <c r="A41" s="212"/>
      <c r="B41" s="254" t="s">
        <v>499</v>
      </c>
      <c r="C41" s="349">
        <v>0.05</v>
      </c>
      <c r="D41" s="350"/>
      <c r="E41" s="350"/>
      <c r="F41" s="350"/>
      <c r="G41" s="350"/>
      <c r="H41" s="350"/>
      <c r="I41" s="350"/>
      <c r="J41" s="351"/>
    </row>
    <row r="42" spans="1:21" ht="13.5" thickBot="1">
      <c r="A42" s="212"/>
      <c r="B42" s="255" t="s">
        <v>195</v>
      </c>
      <c r="C42" s="352">
        <v>3.6499999999999998E-2</v>
      </c>
      <c r="D42" s="353"/>
      <c r="E42" s="353"/>
      <c r="F42" s="353"/>
      <c r="G42" s="353"/>
      <c r="H42" s="353"/>
      <c r="I42" s="353"/>
      <c r="J42" s="354"/>
    </row>
    <row r="43" spans="1:21">
      <c r="A43" s="212"/>
      <c r="B43" s="212"/>
      <c r="C43" s="232"/>
      <c r="D43" s="232"/>
      <c r="E43" s="232"/>
      <c r="F43" s="232"/>
      <c r="G43" s="232"/>
      <c r="H43" s="232"/>
      <c r="I43" s="232"/>
      <c r="J43" s="233"/>
    </row>
    <row r="44" spans="1:21" ht="13.5" thickBot="1">
      <c r="A44" s="212"/>
      <c r="B44" s="212"/>
      <c r="C44" s="232"/>
      <c r="D44" s="232"/>
      <c r="E44" s="232"/>
      <c r="F44" s="232"/>
      <c r="G44" s="232"/>
      <c r="H44" s="232"/>
      <c r="I44" s="232"/>
      <c r="J44" s="233"/>
    </row>
    <row r="45" spans="1:21" ht="33.75" customHeight="1" thickBot="1">
      <c r="A45" s="256"/>
      <c r="B45" s="355" t="s">
        <v>500</v>
      </c>
      <c r="C45" s="356"/>
      <c r="D45" s="356"/>
      <c r="E45" s="356"/>
      <c r="F45" s="356"/>
      <c r="G45" s="356"/>
      <c r="H45" s="356"/>
      <c r="I45" s="356"/>
      <c r="J45" s="357"/>
    </row>
  </sheetData>
  <mergeCells count="35">
    <mergeCell ref="B40:J40"/>
    <mergeCell ref="C41:J41"/>
    <mergeCell ref="C42:J42"/>
    <mergeCell ref="B45:J45"/>
    <mergeCell ref="B8:J8"/>
    <mergeCell ref="C32:J32"/>
    <mergeCell ref="C33:J33"/>
    <mergeCell ref="C34:J34"/>
    <mergeCell ref="C35:J35"/>
    <mergeCell ref="C36:I36"/>
    <mergeCell ref="C37:J37"/>
    <mergeCell ref="D27:E27"/>
    <mergeCell ref="G27:H27"/>
    <mergeCell ref="B28:J28"/>
    <mergeCell ref="C29:J29"/>
    <mergeCell ref="C30:J30"/>
    <mergeCell ref="C31:J31"/>
    <mergeCell ref="D24:E24"/>
    <mergeCell ref="G24:H24"/>
    <mergeCell ref="D25:E25"/>
    <mergeCell ref="G25:H25"/>
    <mergeCell ref="D26:E26"/>
    <mergeCell ref="G26:H26"/>
    <mergeCell ref="D21:E21"/>
    <mergeCell ref="G21:H21"/>
    <mergeCell ref="D22:E22"/>
    <mergeCell ref="G22:H22"/>
    <mergeCell ref="D23:E23"/>
    <mergeCell ref="G23:H23"/>
    <mergeCell ref="B2:J2"/>
    <mergeCell ref="B4:J5"/>
    <mergeCell ref="B10:J10"/>
    <mergeCell ref="B18:J18"/>
    <mergeCell ref="C19:H20"/>
    <mergeCell ref="I19:J20"/>
  </mergeCells>
  <conditionalFormatting sqref="J21:J26">
    <cfRule type="cellIs" dxfId="4" priority="5" stopIfTrue="1" operator="notBetween">
      <formula>D21</formula>
      <formula>G21</formula>
    </cfRule>
  </conditionalFormatting>
  <conditionalFormatting sqref="C29:C35">
    <cfRule type="cellIs" dxfId="3" priority="4" stopIfTrue="1" operator="notEqual">
      <formula>"ok"</formula>
    </cfRule>
  </conditionalFormatting>
  <conditionalFormatting sqref="C37:J37">
    <cfRule type="cellIs" dxfId="2" priority="2" stopIfTrue="1" operator="equal">
      <formula>$L$30</formula>
    </cfRule>
    <cfRule type="cellIs" dxfId="1" priority="3" stopIfTrue="1" operator="notEqual">
      <formula>$L$30</formula>
    </cfRule>
  </conditionalFormatting>
  <conditionalFormatting sqref="J27">
    <cfRule type="expression" dxfId="0" priority="1" stopIfTrue="1">
      <formula>$L$27&lt;&gt;0</formula>
    </cfRule>
  </conditionalFormatting>
  <dataValidations count="2">
    <dataValidation allowBlank="1" showInputMessage="1" showErrorMessage="1" promptTitle="Encargos sociais" prompt="Para encargos sociais desonerados usar 4,5%." sqref="J27 JF27 TB27 ACX27 AMT27 AWP27 BGL27 BQH27 CAD27 CJZ27 CTV27 DDR27 DNN27 DXJ27 EHF27 ERB27 FAX27 FKT27 FUP27 GEL27 GOH27 GYD27 HHZ27 HRV27 IBR27 ILN27 IVJ27 JFF27 JPB27 JYX27 KIT27 KSP27 LCL27 LMH27 LWD27 MFZ27 MPV27 MZR27 NJN27 NTJ27 ODF27 ONB27 OWX27 PGT27 PQP27 QAL27 QKH27 QUD27 RDZ27 RNV27 RXR27 SHN27 SRJ27 TBF27 TLB27 TUX27 UET27 UOP27 UYL27 VIH27 VSD27 WBZ27 WLV27 WVR27 J65563 JF65563 TB65563 ACX65563 AMT65563 AWP65563 BGL65563 BQH65563 CAD65563 CJZ65563 CTV65563 DDR65563 DNN65563 DXJ65563 EHF65563 ERB65563 FAX65563 FKT65563 FUP65563 GEL65563 GOH65563 GYD65563 HHZ65563 HRV65563 IBR65563 ILN65563 IVJ65563 JFF65563 JPB65563 JYX65563 KIT65563 KSP65563 LCL65563 LMH65563 LWD65563 MFZ65563 MPV65563 MZR65563 NJN65563 NTJ65563 ODF65563 ONB65563 OWX65563 PGT65563 PQP65563 QAL65563 QKH65563 QUD65563 RDZ65563 RNV65563 RXR65563 SHN65563 SRJ65563 TBF65563 TLB65563 TUX65563 UET65563 UOP65563 UYL65563 VIH65563 VSD65563 WBZ65563 WLV65563 WVR65563 J131099 JF131099 TB131099 ACX131099 AMT131099 AWP131099 BGL131099 BQH131099 CAD131099 CJZ131099 CTV131099 DDR131099 DNN131099 DXJ131099 EHF131099 ERB131099 FAX131099 FKT131099 FUP131099 GEL131099 GOH131099 GYD131099 HHZ131099 HRV131099 IBR131099 ILN131099 IVJ131099 JFF131099 JPB131099 JYX131099 KIT131099 KSP131099 LCL131099 LMH131099 LWD131099 MFZ131099 MPV131099 MZR131099 NJN131099 NTJ131099 ODF131099 ONB131099 OWX131099 PGT131099 PQP131099 QAL131099 QKH131099 QUD131099 RDZ131099 RNV131099 RXR131099 SHN131099 SRJ131099 TBF131099 TLB131099 TUX131099 UET131099 UOP131099 UYL131099 VIH131099 VSD131099 WBZ131099 WLV131099 WVR131099 J196635 JF196635 TB196635 ACX196635 AMT196635 AWP196635 BGL196635 BQH196635 CAD196635 CJZ196635 CTV196635 DDR196635 DNN196635 DXJ196635 EHF196635 ERB196635 FAX196635 FKT196635 FUP196635 GEL196635 GOH196635 GYD196635 HHZ196635 HRV196635 IBR196635 ILN196635 IVJ196635 JFF196635 JPB196635 JYX196635 KIT196635 KSP196635 LCL196635 LMH196635 LWD196635 MFZ196635 MPV196635 MZR196635 NJN196635 NTJ196635 ODF196635 ONB196635 OWX196635 PGT196635 PQP196635 QAL196635 QKH196635 QUD196635 RDZ196635 RNV196635 RXR196635 SHN196635 SRJ196635 TBF196635 TLB196635 TUX196635 UET196635 UOP196635 UYL196635 VIH196635 VSD196635 WBZ196635 WLV196635 WVR196635 J262171 JF262171 TB262171 ACX262171 AMT262171 AWP262171 BGL262171 BQH262171 CAD262171 CJZ262171 CTV262171 DDR262171 DNN262171 DXJ262171 EHF262171 ERB262171 FAX262171 FKT262171 FUP262171 GEL262171 GOH262171 GYD262171 HHZ262171 HRV262171 IBR262171 ILN262171 IVJ262171 JFF262171 JPB262171 JYX262171 KIT262171 KSP262171 LCL262171 LMH262171 LWD262171 MFZ262171 MPV262171 MZR262171 NJN262171 NTJ262171 ODF262171 ONB262171 OWX262171 PGT262171 PQP262171 QAL262171 QKH262171 QUD262171 RDZ262171 RNV262171 RXR262171 SHN262171 SRJ262171 TBF262171 TLB262171 TUX262171 UET262171 UOP262171 UYL262171 VIH262171 VSD262171 WBZ262171 WLV262171 WVR262171 J327707 JF327707 TB327707 ACX327707 AMT327707 AWP327707 BGL327707 BQH327707 CAD327707 CJZ327707 CTV327707 DDR327707 DNN327707 DXJ327707 EHF327707 ERB327707 FAX327707 FKT327707 FUP327707 GEL327707 GOH327707 GYD327707 HHZ327707 HRV327707 IBR327707 ILN327707 IVJ327707 JFF327707 JPB327707 JYX327707 KIT327707 KSP327707 LCL327707 LMH327707 LWD327707 MFZ327707 MPV327707 MZR327707 NJN327707 NTJ327707 ODF327707 ONB327707 OWX327707 PGT327707 PQP327707 QAL327707 QKH327707 QUD327707 RDZ327707 RNV327707 RXR327707 SHN327707 SRJ327707 TBF327707 TLB327707 TUX327707 UET327707 UOP327707 UYL327707 VIH327707 VSD327707 WBZ327707 WLV327707 WVR327707 J393243 JF393243 TB393243 ACX393243 AMT393243 AWP393243 BGL393243 BQH393243 CAD393243 CJZ393243 CTV393243 DDR393243 DNN393243 DXJ393243 EHF393243 ERB393243 FAX393243 FKT393243 FUP393243 GEL393243 GOH393243 GYD393243 HHZ393243 HRV393243 IBR393243 ILN393243 IVJ393243 JFF393243 JPB393243 JYX393243 KIT393243 KSP393243 LCL393243 LMH393243 LWD393243 MFZ393243 MPV393243 MZR393243 NJN393243 NTJ393243 ODF393243 ONB393243 OWX393243 PGT393243 PQP393243 QAL393243 QKH393243 QUD393243 RDZ393243 RNV393243 RXR393243 SHN393243 SRJ393243 TBF393243 TLB393243 TUX393243 UET393243 UOP393243 UYL393243 VIH393243 VSD393243 WBZ393243 WLV393243 WVR393243 J458779 JF458779 TB458779 ACX458779 AMT458779 AWP458779 BGL458779 BQH458779 CAD458779 CJZ458779 CTV458779 DDR458779 DNN458779 DXJ458779 EHF458779 ERB458779 FAX458779 FKT458779 FUP458779 GEL458779 GOH458779 GYD458779 HHZ458779 HRV458779 IBR458779 ILN458779 IVJ458779 JFF458779 JPB458779 JYX458779 KIT458779 KSP458779 LCL458779 LMH458779 LWD458779 MFZ458779 MPV458779 MZR458779 NJN458779 NTJ458779 ODF458779 ONB458779 OWX458779 PGT458779 PQP458779 QAL458779 QKH458779 QUD458779 RDZ458779 RNV458779 RXR458779 SHN458779 SRJ458779 TBF458779 TLB458779 TUX458779 UET458779 UOP458779 UYL458779 VIH458779 VSD458779 WBZ458779 WLV458779 WVR458779 J524315 JF524315 TB524315 ACX524315 AMT524315 AWP524315 BGL524315 BQH524315 CAD524315 CJZ524315 CTV524315 DDR524315 DNN524315 DXJ524315 EHF524315 ERB524315 FAX524315 FKT524315 FUP524315 GEL524315 GOH524315 GYD524315 HHZ524315 HRV524315 IBR524315 ILN524315 IVJ524315 JFF524315 JPB524315 JYX524315 KIT524315 KSP524315 LCL524315 LMH524315 LWD524315 MFZ524315 MPV524315 MZR524315 NJN524315 NTJ524315 ODF524315 ONB524315 OWX524315 PGT524315 PQP524315 QAL524315 QKH524315 QUD524315 RDZ524315 RNV524315 RXR524315 SHN524315 SRJ524315 TBF524315 TLB524315 TUX524315 UET524315 UOP524315 UYL524315 VIH524315 VSD524315 WBZ524315 WLV524315 WVR524315 J589851 JF589851 TB589851 ACX589851 AMT589851 AWP589851 BGL589851 BQH589851 CAD589851 CJZ589851 CTV589851 DDR589851 DNN589851 DXJ589851 EHF589851 ERB589851 FAX589851 FKT589851 FUP589851 GEL589851 GOH589851 GYD589851 HHZ589851 HRV589851 IBR589851 ILN589851 IVJ589851 JFF589851 JPB589851 JYX589851 KIT589851 KSP589851 LCL589851 LMH589851 LWD589851 MFZ589851 MPV589851 MZR589851 NJN589851 NTJ589851 ODF589851 ONB589851 OWX589851 PGT589851 PQP589851 QAL589851 QKH589851 QUD589851 RDZ589851 RNV589851 RXR589851 SHN589851 SRJ589851 TBF589851 TLB589851 TUX589851 UET589851 UOP589851 UYL589851 VIH589851 VSD589851 WBZ589851 WLV589851 WVR589851 J655387 JF655387 TB655387 ACX655387 AMT655387 AWP655387 BGL655387 BQH655387 CAD655387 CJZ655387 CTV655387 DDR655387 DNN655387 DXJ655387 EHF655387 ERB655387 FAX655387 FKT655387 FUP655387 GEL655387 GOH655387 GYD655387 HHZ655387 HRV655387 IBR655387 ILN655387 IVJ655387 JFF655387 JPB655387 JYX655387 KIT655387 KSP655387 LCL655387 LMH655387 LWD655387 MFZ655387 MPV655387 MZR655387 NJN655387 NTJ655387 ODF655387 ONB655387 OWX655387 PGT655387 PQP655387 QAL655387 QKH655387 QUD655387 RDZ655387 RNV655387 RXR655387 SHN655387 SRJ655387 TBF655387 TLB655387 TUX655387 UET655387 UOP655387 UYL655387 VIH655387 VSD655387 WBZ655387 WLV655387 WVR655387 J720923 JF720923 TB720923 ACX720923 AMT720923 AWP720923 BGL720923 BQH720923 CAD720923 CJZ720923 CTV720923 DDR720923 DNN720923 DXJ720923 EHF720923 ERB720923 FAX720923 FKT720923 FUP720923 GEL720923 GOH720923 GYD720923 HHZ720923 HRV720923 IBR720923 ILN720923 IVJ720923 JFF720923 JPB720923 JYX720923 KIT720923 KSP720923 LCL720923 LMH720923 LWD720923 MFZ720923 MPV720923 MZR720923 NJN720923 NTJ720923 ODF720923 ONB720923 OWX720923 PGT720923 PQP720923 QAL720923 QKH720923 QUD720923 RDZ720923 RNV720923 RXR720923 SHN720923 SRJ720923 TBF720923 TLB720923 TUX720923 UET720923 UOP720923 UYL720923 VIH720923 VSD720923 WBZ720923 WLV720923 WVR720923 J786459 JF786459 TB786459 ACX786459 AMT786459 AWP786459 BGL786459 BQH786459 CAD786459 CJZ786459 CTV786459 DDR786459 DNN786459 DXJ786459 EHF786459 ERB786459 FAX786459 FKT786459 FUP786459 GEL786459 GOH786459 GYD786459 HHZ786459 HRV786459 IBR786459 ILN786459 IVJ786459 JFF786459 JPB786459 JYX786459 KIT786459 KSP786459 LCL786459 LMH786459 LWD786459 MFZ786459 MPV786459 MZR786459 NJN786459 NTJ786459 ODF786459 ONB786459 OWX786459 PGT786459 PQP786459 QAL786459 QKH786459 QUD786459 RDZ786459 RNV786459 RXR786459 SHN786459 SRJ786459 TBF786459 TLB786459 TUX786459 UET786459 UOP786459 UYL786459 VIH786459 VSD786459 WBZ786459 WLV786459 WVR786459 J851995 JF851995 TB851995 ACX851995 AMT851995 AWP851995 BGL851995 BQH851995 CAD851995 CJZ851995 CTV851995 DDR851995 DNN851995 DXJ851995 EHF851995 ERB851995 FAX851995 FKT851995 FUP851995 GEL851995 GOH851995 GYD851995 HHZ851995 HRV851995 IBR851995 ILN851995 IVJ851995 JFF851995 JPB851995 JYX851995 KIT851995 KSP851995 LCL851995 LMH851995 LWD851995 MFZ851995 MPV851995 MZR851995 NJN851995 NTJ851995 ODF851995 ONB851995 OWX851995 PGT851995 PQP851995 QAL851995 QKH851995 QUD851995 RDZ851995 RNV851995 RXR851995 SHN851995 SRJ851995 TBF851995 TLB851995 TUX851995 UET851995 UOP851995 UYL851995 VIH851995 VSD851995 WBZ851995 WLV851995 WVR851995 J917531 JF917531 TB917531 ACX917531 AMT917531 AWP917531 BGL917531 BQH917531 CAD917531 CJZ917531 CTV917531 DDR917531 DNN917531 DXJ917531 EHF917531 ERB917531 FAX917531 FKT917531 FUP917531 GEL917531 GOH917531 GYD917531 HHZ917531 HRV917531 IBR917531 ILN917531 IVJ917531 JFF917531 JPB917531 JYX917531 KIT917531 KSP917531 LCL917531 LMH917531 LWD917531 MFZ917531 MPV917531 MZR917531 NJN917531 NTJ917531 ODF917531 ONB917531 OWX917531 PGT917531 PQP917531 QAL917531 QKH917531 QUD917531 RDZ917531 RNV917531 RXR917531 SHN917531 SRJ917531 TBF917531 TLB917531 TUX917531 UET917531 UOP917531 UYL917531 VIH917531 VSD917531 WBZ917531 WLV917531 WVR917531 J983067 JF983067 TB983067 ACX983067 AMT983067 AWP983067 BGL983067 BQH983067 CAD983067 CJZ983067 CTV983067 DDR983067 DNN983067 DXJ983067 EHF983067 ERB983067 FAX983067 FKT983067 FUP983067 GEL983067 GOH983067 GYD983067 HHZ983067 HRV983067 IBR983067 ILN983067 IVJ983067 JFF983067 JPB983067 JYX983067 KIT983067 KSP983067 LCL983067 LMH983067 LWD983067 MFZ983067 MPV983067 MZR983067 NJN983067 NTJ983067 ODF983067 ONB983067 OWX983067 PGT983067 PQP983067 QAL983067 QKH983067 QUD983067 RDZ983067 RNV983067 RXR983067 SHN983067 SRJ983067 TBF983067 TLB983067 TUX983067 UET983067 UOP983067 UYL983067 VIH983067 VSD983067 WBZ983067 WLV983067 WVR983067 P27:R27 JL27:JN27 TH27:TJ27 ADD27:ADF27 AMZ27:ANB27 AWV27:AWX27 BGR27:BGT27 BQN27:BQP27 CAJ27:CAL27 CKF27:CKH27 CUB27:CUD27 DDX27:DDZ27 DNT27:DNV27 DXP27:DXR27 EHL27:EHN27 ERH27:ERJ27 FBD27:FBF27 FKZ27:FLB27 FUV27:FUX27 GER27:GET27 GON27:GOP27 GYJ27:GYL27 HIF27:HIH27 HSB27:HSD27 IBX27:IBZ27 ILT27:ILV27 IVP27:IVR27 JFL27:JFN27 JPH27:JPJ27 JZD27:JZF27 KIZ27:KJB27 KSV27:KSX27 LCR27:LCT27 LMN27:LMP27 LWJ27:LWL27 MGF27:MGH27 MQB27:MQD27 MZX27:MZZ27 NJT27:NJV27 NTP27:NTR27 ODL27:ODN27 ONH27:ONJ27 OXD27:OXF27 PGZ27:PHB27 PQV27:PQX27 QAR27:QAT27 QKN27:QKP27 QUJ27:QUL27 REF27:REH27 ROB27:ROD27 RXX27:RXZ27 SHT27:SHV27 SRP27:SRR27 TBL27:TBN27 TLH27:TLJ27 TVD27:TVF27 UEZ27:UFB27 UOV27:UOX27 UYR27:UYT27 VIN27:VIP27 VSJ27:VSL27 WCF27:WCH27 WMB27:WMD27 WVX27:WVZ27 P65563:R65563 JL65563:JN65563 TH65563:TJ65563 ADD65563:ADF65563 AMZ65563:ANB65563 AWV65563:AWX65563 BGR65563:BGT65563 BQN65563:BQP65563 CAJ65563:CAL65563 CKF65563:CKH65563 CUB65563:CUD65563 DDX65563:DDZ65563 DNT65563:DNV65563 DXP65563:DXR65563 EHL65563:EHN65563 ERH65563:ERJ65563 FBD65563:FBF65563 FKZ65563:FLB65563 FUV65563:FUX65563 GER65563:GET65563 GON65563:GOP65563 GYJ65563:GYL65563 HIF65563:HIH65563 HSB65563:HSD65563 IBX65563:IBZ65563 ILT65563:ILV65563 IVP65563:IVR65563 JFL65563:JFN65563 JPH65563:JPJ65563 JZD65563:JZF65563 KIZ65563:KJB65563 KSV65563:KSX65563 LCR65563:LCT65563 LMN65563:LMP65563 LWJ65563:LWL65563 MGF65563:MGH65563 MQB65563:MQD65563 MZX65563:MZZ65563 NJT65563:NJV65563 NTP65563:NTR65563 ODL65563:ODN65563 ONH65563:ONJ65563 OXD65563:OXF65563 PGZ65563:PHB65563 PQV65563:PQX65563 QAR65563:QAT65563 QKN65563:QKP65563 QUJ65563:QUL65563 REF65563:REH65563 ROB65563:ROD65563 RXX65563:RXZ65563 SHT65563:SHV65563 SRP65563:SRR65563 TBL65563:TBN65563 TLH65563:TLJ65563 TVD65563:TVF65563 UEZ65563:UFB65563 UOV65563:UOX65563 UYR65563:UYT65563 VIN65563:VIP65563 VSJ65563:VSL65563 WCF65563:WCH65563 WMB65563:WMD65563 WVX65563:WVZ65563 P131099:R131099 JL131099:JN131099 TH131099:TJ131099 ADD131099:ADF131099 AMZ131099:ANB131099 AWV131099:AWX131099 BGR131099:BGT131099 BQN131099:BQP131099 CAJ131099:CAL131099 CKF131099:CKH131099 CUB131099:CUD131099 DDX131099:DDZ131099 DNT131099:DNV131099 DXP131099:DXR131099 EHL131099:EHN131099 ERH131099:ERJ131099 FBD131099:FBF131099 FKZ131099:FLB131099 FUV131099:FUX131099 GER131099:GET131099 GON131099:GOP131099 GYJ131099:GYL131099 HIF131099:HIH131099 HSB131099:HSD131099 IBX131099:IBZ131099 ILT131099:ILV131099 IVP131099:IVR131099 JFL131099:JFN131099 JPH131099:JPJ131099 JZD131099:JZF131099 KIZ131099:KJB131099 KSV131099:KSX131099 LCR131099:LCT131099 LMN131099:LMP131099 LWJ131099:LWL131099 MGF131099:MGH131099 MQB131099:MQD131099 MZX131099:MZZ131099 NJT131099:NJV131099 NTP131099:NTR131099 ODL131099:ODN131099 ONH131099:ONJ131099 OXD131099:OXF131099 PGZ131099:PHB131099 PQV131099:PQX131099 QAR131099:QAT131099 QKN131099:QKP131099 QUJ131099:QUL131099 REF131099:REH131099 ROB131099:ROD131099 RXX131099:RXZ131099 SHT131099:SHV131099 SRP131099:SRR131099 TBL131099:TBN131099 TLH131099:TLJ131099 TVD131099:TVF131099 UEZ131099:UFB131099 UOV131099:UOX131099 UYR131099:UYT131099 VIN131099:VIP131099 VSJ131099:VSL131099 WCF131099:WCH131099 WMB131099:WMD131099 WVX131099:WVZ131099 P196635:R196635 JL196635:JN196635 TH196635:TJ196635 ADD196635:ADF196635 AMZ196635:ANB196635 AWV196635:AWX196635 BGR196635:BGT196635 BQN196635:BQP196635 CAJ196635:CAL196635 CKF196635:CKH196635 CUB196635:CUD196635 DDX196635:DDZ196635 DNT196635:DNV196635 DXP196635:DXR196635 EHL196635:EHN196635 ERH196635:ERJ196635 FBD196635:FBF196635 FKZ196635:FLB196635 FUV196635:FUX196635 GER196635:GET196635 GON196635:GOP196635 GYJ196635:GYL196635 HIF196635:HIH196635 HSB196635:HSD196635 IBX196635:IBZ196635 ILT196635:ILV196635 IVP196635:IVR196635 JFL196635:JFN196635 JPH196635:JPJ196635 JZD196635:JZF196635 KIZ196635:KJB196635 KSV196635:KSX196635 LCR196635:LCT196635 LMN196635:LMP196635 LWJ196635:LWL196635 MGF196635:MGH196635 MQB196635:MQD196635 MZX196635:MZZ196635 NJT196635:NJV196635 NTP196635:NTR196635 ODL196635:ODN196635 ONH196635:ONJ196635 OXD196635:OXF196635 PGZ196635:PHB196635 PQV196635:PQX196635 QAR196635:QAT196635 QKN196635:QKP196635 QUJ196635:QUL196635 REF196635:REH196635 ROB196635:ROD196635 RXX196635:RXZ196635 SHT196635:SHV196635 SRP196635:SRR196635 TBL196635:TBN196635 TLH196635:TLJ196635 TVD196635:TVF196635 UEZ196635:UFB196635 UOV196635:UOX196635 UYR196635:UYT196635 VIN196635:VIP196635 VSJ196635:VSL196635 WCF196635:WCH196635 WMB196635:WMD196635 WVX196635:WVZ196635 P262171:R262171 JL262171:JN262171 TH262171:TJ262171 ADD262171:ADF262171 AMZ262171:ANB262171 AWV262171:AWX262171 BGR262171:BGT262171 BQN262171:BQP262171 CAJ262171:CAL262171 CKF262171:CKH262171 CUB262171:CUD262171 DDX262171:DDZ262171 DNT262171:DNV262171 DXP262171:DXR262171 EHL262171:EHN262171 ERH262171:ERJ262171 FBD262171:FBF262171 FKZ262171:FLB262171 FUV262171:FUX262171 GER262171:GET262171 GON262171:GOP262171 GYJ262171:GYL262171 HIF262171:HIH262171 HSB262171:HSD262171 IBX262171:IBZ262171 ILT262171:ILV262171 IVP262171:IVR262171 JFL262171:JFN262171 JPH262171:JPJ262171 JZD262171:JZF262171 KIZ262171:KJB262171 KSV262171:KSX262171 LCR262171:LCT262171 LMN262171:LMP262171 LWJ262171:LWL262171 MGF262171:MGH262171 MQB262171:MQD262171 MZX262171:MZZ262171 NJT262171:NJV262171 NTP262171:NTR262171 ODL262171:ODN262171 ONH262171:ONJ262171 OXD262171:OXF262171 PGZ262171:PHB262171 PQV262171:PQX262171 QAR262171:QAT262171 QKN262171:QKP262171 QUJ262171:QUL262171 REF262171:REH262171 ROB262171:ROD262171 RXX262171:RXZ262171 SHT262171:SHV262171 SRP262171:SRR262171 TBL262171:TBN262171 TLH262171:TLJ262171 TVD262171:TVF262171 UEZ262171:UFB262171 UOV262171:UOX262171 UYR262171:UYT262171 VIN262171:VIP262171 VSJ262171:VSL262171 WCF262171:WCH262171 WMB262171:WMD262171 WVX262171:WVZ262171 P327707:R327707 JL327707:JN327707 TH327707:TJ327707 ADD327707:ADF327707 AMZ327707:ANB327707 AWV327707:AWX327707 BGR327707:BGT327707 BQN327707:BQP327707 CAJ327707:CAL327707 CKF327707:CKH327707 CUB327707:CUD327707 DDX327707:DDZ327707 DNT327707:DNV327707 DXP327707:DXR327707 EHL327707:EHN327707 ERH327707:ERJ327707 FBD327707:FBF327707 FKZ327707:FLB327707 FUV327707:FUX327707 GER327707:GET327707 GON327707:GOP327707 GYJ327707:GYL327707 HIF327707:HIH327707 HSB327707:HSD327707 IBX327707:IBZ327707 ILT327707:ILV327707 IVP327707:IVR327707 JFL327707:JFN327707 JPH327707:JPJ327707 JZD327707:JZF327707 KIZ327707:KJB327707 KSV327707:KSX327707 LCR327707:LCT327707 LMN327707:LMP327707 LWJ327707:LWL327707 MGF327707:MGH327707 MQB327707:MQD327707 MZX327707:MZZ327707 NJT327707:NJV327707 NTP327707:NTR327707 ODL327707:ODN327707 ONH327707:ONJ327707 OXD327707:OXF327707 PGZ327707:PHB327707 PQV327707:PQX327707 QAR327707:QAT327707 QKN327707:QKP327707 QUJ327707:QUL327707 REF327707:REH327707 ROB327707:ROD327707 RXX327707:RXZ327707 SHT327707:SHV327707 SRP327707:SRR327707 TBL327707:TBN327707 TLH327707:TLJ327707 TVD327707:TVF327707 UEZ327707:UFB327707 UOV327707:UOX327707 UYR327707:UYT327707 VIN327707:VIP327707 VSJ327707:VSL327707 WCF327707:WCH327707 WMB327707:WMD327707 WVX327707:WVZ327707 P393243:R393243 JL393243:JN393243 TH393243:TJ393243 ADD393243:ADF393243 AMZ393243:ANB393243 AWV393243:AWX393243 BGR393243:BGT393243 BQN393243:BQP393243 CAJ393243:CAL393243 CKF393243:CKH393243 CUB393243:CUD393243 DDX393243:DDZ393243 DNT393243:DNV393243 DXP393243:DXR393243 EHL393243:EHN393243 ERH393243:ERJ393243 FBD393243:FBF393243 FKZ393243:FLB393243 FUV393243:FUX393243 GER393243:GET393243 GON393243:GOP393243 GYJ393243:GYL393243 HIF393243:HIH393243 HSB393243:HSD393243 IBX393243:IBZ393243 ILT393243:ILV393243 IVP393243:IVR393243 JFL393243:JFN393243 JPH393243:JPJ393243 JZD393243:JZF393243 KIZ393243:KJB393243 KSV393243:KSX393243 LCR393243:LCT393243 LMN393243:LMP393243 LWJ393243:LWL393243 MGF393243:MGH393243 MQB393243:MQD393243 MZX393243:MZZ393243 NJT393243:NJV393243 NTP393243:NTR393243 ODL393243:ODN393243 ONH393243:ONJ393243 OXD393243:OXF393243 PGZ393243:PHB393243 PQV393243:PQX393243 QAR393243:QAT393243 QKN393243:QKP393243 QUJ393243:QUL393243 REF393243:REH393243 ROB393243:ROD393243 RXX393243:RXZ393243 SHT393243:SHV393243 SRP393243:SRR393243 TBL393243:TBN393243 TLH393243:TLJ393243 TVD393243:TVF393243 UEZ393243:UFB393243 UOV393243:UOX393243 UYR393243:UYT393243 VIN393243:VIP393243 VSJ393243:VSL393243 WCF393243:WCH393243 WMB393243:WMD393243 WVX393243:WVZ393243 P458779:R458779 JL458779:JN458779 TH458779:TJ458779 ADD458779:ADF458779 AMZ458779:ANB458779 AWV458779:AWX458779 BGR458779:BGT458779 BQN458779:BQP458779 CAJ458779:CAL458779 CKF458779:CKH458779 CUB458779:CUD458779 DDX458779:DDZ458779 DNT458779:DNV458779 DXP458779:DXR458779 EHL458779:EHN458779 ERH458779:ERJ458779 FBD458779:FBF458779 FKZ458779:FLB458779 FUV458779:FUX458779 GER458779:GET458779 GON458779:GOP458779 GYJ458779:GYL458779 HIF458779:HIH458779 HSB458779:HSD458779 IBX458779:IBZ458779 ILT458779:ILV458779 IVP458779:IVR458779 JFL458779:JFN458779 JPH458779:JPJ458779 JZD458779:JZF458779 KIZ458779:KJB458779 KSV458779:KSX458779 LCR458779:LCT458779 LMN458779:LMP458779 LWJ458779:LWL458779 MGF458779:MGH458779 MQB458779:MQD458779 MZX458779:MZZ458779 NJT458779:NJV458779 NTP458779:NTR458779 ODL458779:ODN458779 ONH458779:ONJ458779 OXD458779:OXF458779 PGZ458779:PHB458779 PQV458779:PQX458779 QAR458779:QAT458779 QKN458779:QKP458779 QUJ458779:QUL458779 REF458779:REH458779 ROB458779:ROD458779 RXX458779:RXZ458779 SHT458779:SHV458779 SRP458779:SRR458779 TBL458779:TBN458779 TLH458779:TLJ458779 TVD458779:TVF458779 UEZ458779:UFB458779 UOV458779:UOX458779 UYR458779:UYT458779 VIN458779:VIP458779 VSJ458779:VSL458779 WCF458779:WCH458779 WMB458779:WMD458779 WVX458779:WVZ458779 P524315:R524315 JL524315:JN524315 TH524315:TJ524315 ADD524315:ADF524315 AMZ524315:ANB524315 AWV524315:AWX524315 BGR524315:BGT524315 BQN524315:BQP524315 CAJ524315:CAL524315 CKF524315:CKH524315 CUB524315:CUD524315 DDX524315:DDZ524315 DNT524315:DNV524315 DXP524315:DXR524315 EHL524315:EHN524315 ERH524315:ERJ524315 FBD524315:FBF524315 FKZ524315:FLB524315 FUV524315:FUX524315 GER524315:GET524315 GON524315:GOP524315 GYJ524315:GYL524315 HIF524315:HIH524315 HSB524315:HSD524315 IBX524315:IBZ524315 ILT524315:ILV524315 IVP524315:IVR524315 JFL524315:JFN524315 JPH524315:JPJ524315 JZD524315:JZF524315 KIZ524315:KJB524315 KSV524315:KSX524315 LCR524315:LCT524315 LMN524315:LMP524315 LWJ524315:LWL524315 MGF524315:MGH524315 MQB524315:MQD524315 MZX524315:MZZ524315 NJT524315:NJV524315 NTP524315:NTR524315 ODL524315:ODN524315 ONH524315:ONJ524315 OXD524315:OXF524315 PGZ524315:PHB524315 PQV524315:PQX524315 QAR524315:QAT524315 QKN524315:QKP524315 QUJ524315:QUL524315 REF524315:REH524315 ROB524315:ROD524315 RXX524315:RXZ524315 SHT524315:SHV524315 SRP524315:SRR524315 TBL524315:TBN524315 TLH524315:TLJ524315 TVD524315:TVF524315 UEZ524315:UFB524315 UOV524315:UOX524315 UYR524315:UYT524315 VIN524315:VIP524315 VSJ524315:VSL524315 WCF524315:WCH524315 WMB524315:WMD524315 WVX524315:WVZ524315 P589851:R589851 JL589851:JN589851 TH589851:TJ589851 ADD589851:ADF589851 AMZ589851:ANB589851 AWV589851:AWX589851 BGR589851:BGT589851 BQN589851:BQP589851 CAJ589851:CAL589851 CKF589851:CKH589851 CUB589851:CUD589851 DDX589851:DDZ589851 DNT589851:DNV589851 DXP589851:DXR589851 EHL589851:EHN589851 ERH589851:ERJ589851 FBD589851:FBF589851 FKZ589851:FLB589851 FUV589851:FUX589851 GER589851:GET589851 GON589851:GOP589851 GYJ589851:GYL589851 HIF589851:HIH589851 HSB589851:HSD589851 IBX589851:IBZ589851 ILT589851:ILV589851 IVP589851:IVR589851 JFL589851:JFN589851 JPH589851:JPJ589851 JZD589851:JZF589851 KIZ589851:KJB589851 KSV589851:KSX589851 LCR589851:LCT589851 LMN589851:LMP589851 LWJ589851:LWL589851 MGF589851:MGH589851 MQB589851:MQD589851 MZX589851:MZZ589851 NJT589851:NJV589851 NTP589851:NTR589851 ODL589851:ODN589851 ONH589851:ONJ589851 OXD589851:OXF589851 PGZ589851:PHB589851 PQV589851:PQX589851 QAR589851:QAT589851 QKN589851:QKP589851 QUJ589851:QUL589851 REF589851:REH589851 ROB589851:ROD589851 RXX589851:RXZ589851 SHT589851:SHV589851 SRP589851:SRR589851 TBL589851:TBN589851 TLH589851:TLJ589851 TVD589851:TVF589851 UEZ589851:UFB589851 UOV589851:UOX589851 UYR589851:UYT589851 VIN589851:VIP589851 VSJ589851:VSL589851 WCF589851:WCH589851 WMB589851:WMD589851 WVX589851:WVZ589851 P655387:R655387 JL655387:JN655387 TH655387:TJ655387 ADD655387:ADF655387 AMZ655387:ANB655387 AWV655387:AWX655387 BGR655387:BGT655387 BQN655387:BQP655387 CAJ655387:CAL655387 CKF655387:CKH655387 CUB655387:CUD655387 DDX655387:DDZ655387 DNT655387:DNV655387 DXP655387:DXR655387 EHL655387:EHN655387 ERH655387:ERJ655387 FBD655387:FBF655387 FKZ655387:FLB655387 FUV655387:FUX655387 GER655387:GET655387 GON655387:GOP655387 GYJ655387:GYL655387 HIF655387:HIH655387 HSB655387:HSD655387 IBX655387:IBZ655387 ILT655387:ILV655387 IVP655387:IVR655387 JFL655387:JFN655387 JPH655387:JPJ655387 JZD655387:JZF655387 KIZ655387:KJB655387 KSV655387:KSX655387 LCR655387:LCT655387 LMN655387:LMP655387 LWJ655387:LWL655387 MGF655387:MGH655387 MQB655387:MQD655387 MZX655387:MZZ655387 NJT655387:NJV655387 NTP655387:NTR655387 ODL655387:ODN655387 ONH655387:ONJ655387 OXD655387:OXF655387 PGZ655387:PHB655387 PQV655387:PQX655387 QAR655387:QAT655387 QKN655387:QKP655387 QUJ655387:QUL655387 REF655387:REH655387 ROB655387:ROD655387 RXX655387:RXZ655387 SHT655387:SHV655387 SRP655387:SRR655387 TBL655387:TBN655387 TLH655387:TLJ655387 TVD655387:TVF655387 UEZ655387:UFB655387 UOV655387:UOX655387 UYR655387:UYT655387 VIN655387:VIP655387 VSJ655387:VSL655387 WCF655387:WCH655387 WMB655387:WMD655387 WVX655387:WVZ655387 P720923:R720923 JL720923:JN720923 TH720923:TJ720923 ADD720923:ADF720923 AMZ720923:ANB720923 AWV720923:AWX720923 BGR720923:BGT720923 BQN720923:BQP720923 CAJ720923:CAL720923 CKF720923:CKH720923 CUB720923:CUD720923 DDX720923:DDZ720923 DNT720923:DNV720923 DXP720923:DXR720923 EHL720923:EHN720923 ERH720923:ERJ720923 FBD720923:FBF720923 FKZ720923:FLB720923 FUV720923:FUX720923 GER720923:GET720923 GON720923:GOP720923 GYJ720923:GYL720923 HIF720923:HIH720923 HSB720923:HSD720923 IBX720923:IBZ720923 ILT720923:ILV720923 IVP720923:IVR720923 JFL720923:JFN720923 JPH720923:JPJ720923 JZD720923:JZF720923 KIZ720923:KJB720923 KSV720923:KSX720923 LCR720923:LCT720923 LMN720923:LMP720923 LWJ720923:LWL720923 MGF720923:MGH720923 MQB720923:MQD720923 MZX720923:MZZ720923 NJT720923:NJV720923 NTP720923:NTR720923 ODL720923:ODN720923 ONH720923:ONJ720923 OXD720923:OXF720923 PGZ720923:PHB720923 PQV720923:PQX720923 QAR720923:QAT720923 QKN720923:QKP720923 QUJ720923:QUL720923 REF720923:REH720923 ROB720923:ROD720923 RXX720923:RXZ720923 SHT720923:SHV720923 SRP720923:SRR720923 TBL720923:TBN720923 TLH720923:TLJ720923 TVD720923:TVF720923 UEZ720923:UFB720923 UOV720923:UOX720923 UYR720923:UYT720923 VIN720923:VIP720923 VSJ720923:VSL720923 WCF720923:WCH720923 WMB720923:WMD720923 WVX720923:WVZ720923 P786459:R786459 JL786459:JN786459 TH786459:TJ786459 ADD786459:ADF786459 AMZ786459:ANB786459 AWV786459:AWX786459 BGR786459:BGT786459 BQN786459:BQP786459 CAJ786459:CAL786459 CKF786459:CKH786459 CUB786459:CUD786459 DDX786459:DDZ786459 DNT786459:DNV786459 DXP786459:DXR786459 EHL786459:EHN786459 ERH786459:ERJ786459 FBD786459:FBF786459 FKZ786459:FLB786459 FUV786459:FUX786459 GER786459:GET786459 GON786459:GOP786459 GYJ786459:GYL786459 HIF786459:HIH786459 HSB786459:HSD786459 IBX786459:IBZ786459 ILT786459:ILV786459 IVP786459:IVR786459 JFL786459:JFN786459 JPH786459:JPJ786459 JZD786459:JZF786459 KIZ786459:KJB786459 KSV786459:KSX786459 LCR786459:LCT786459 LMN786459:LMP786459 LWJ786459:LWL786459 MGF786459:MGH786459 MQB786459:MQD786459 MZX786459:MZZ786459 NJT786459:NJV786459 NTP786459:NTR786459 ODL786459:ODN786459 ONH786459:ONJ786459 OXD786459:OXF786459 PGZ786459:PHB786459 PQV786459:PQX786459 QAR786459:QAT786459 QKN786459:QKP786459 QUJ786459:QUL786459 REF786459:REH786459 ROB786459:ROD786459 RXX786459:RXZ786459 SHT786459:SHV786459 SRP786459:SRR786459 TBL786459:TBN786459 TLH786459:TLJ786459 TVD786459:TVF786459 UEZ786459:UFB786459 UOV786459:UOX786459 UYR786459:UYT786459 VIN786459:VIP786459 VSJ786459:VSL786459 WCF786459:WCH786459 WMB786459:WMD786459 WVX786459:WVZ786459 P851995:R851995 JL851995:JN851995 TH851995:TJ851995 ADD851995:ADF851995 AMZ851995:ANB851995 AWV851995:AWX851995 BGR851995:BGT851995 BQN851995:BQP851995 CAJ851995:CAL851995 CKF851995:CKH851995 CUB851995:CUD851995 DDX851995:DDZ851995 DNT851995:DNV851995 DXP851995:DXR851995 EHL851995:EHN851995 ERH851995:ERJ851995 FBD851995:FBF851995 FKZ851995:FLB851995 FUV851995:FUX851995 GER851995:GET851995 GON851995:GOP851995 GYJ851995:GYL851995 HIF851995:HIH851995 HSB851995:HSD851995 IBX851995:IBZ851995 ILT851995:ILV851995 IVP851995:IVR851995 JFL851995:JFN851995 JPH851995:JPJ851995 JZD851995:JZF851995 KIZ851995:KJB851995 KSV851995:KSX851995 LCR851995:LCT851995 LMN851995:LMP851995 LWJ851995:LWL851995 MGF851995:MGH851995 MQB851995:MQD851995 MZX851995:MZZ851995 NJT851995:NJV851995 NTP851995:NTR851995 ODL851995:ODN851995 ONH851995:ONJ851995 OXD851995:OXF851995 PGZ851995:PHB851995 PQV851995:PQX851995 QAR851995:QAT851995 QKN851995:QKP851995 QUJ851995:QUL851995 REF851995:REH851995 ROB851995:ROD851995 RXX851995:RXZ851995 SHT851995:SHV851995 SRP851995:SRR851995 TBL851995:TBN851995 TLH851995:TLJ851995 TVD851995:TVF851995 UEZ851995:UFB851995 UOV851995:UOX851995 UYR851995:UYT851995 VIN851995:VIP851995 VSJ851995:VSL851995 WCF851995:WCH851995 WMB851995:WMD851995 WVX851995:WVZ851995 P917531:R917531 JL917531:JN917531 TH917531:TJ917531 ADD917531:ADF917531 AMZ917531:ANB917531 AWV917531:AWX917531 BGR917531:BGT917531 BQN917531:BQP917531 CAJ917531:CAL917531 CKF917531:CKH917531 CUB917531:CUD917531 DDX917531:DDZ917531 DNT917531:DNV917531 DXP917531:DXR917531 EHL917531:EHN917531 ERH917531:ERJ917531 FBD917531:FBF917531 FKZ917531:FLB917531 FUV917531:FUX917531 GER917531:GET917531 GON917531:GOP917531 GYJ917531:GYL917531 HIF917531:HIH917531 HSB917531:HSD917531 IBX917531:IBZ917531 ILT917531:ILV917531 IVP917531:IVR917531 JFL917531:JFN917531 JPH917531:JPJ917531 JZD917531:JZF917531 KIZ917531:KJB917531 KSV917531:KSX917531 LCR917531:LCT917531 LMN917531:LMP917531 LWJ917531:LWL917531 MGF917531:MGH917531 MQB917531:MQD917531 MZX917531:MZZ917531 NJT917531:NJV917531 NTP917531:NTR917531 ODL917531:ODN917531 ONH917531:ONJ917531 OXD917531:OXF917531 PGZ917531:PHB917531 PQV917531:PQX917531 QAR917531:QAT917531 QKN917531:QKP917531 QUJ917531:QUL917531 REF917531:REH917531 ROB917531:ROD917531 RXX917531:RXZ917531 SHT917531:SHV917531 SRP917531:SRR917531 TBL917531:TBN917531 TLH917531:TLJ917531 TVD917531:TVF917531 UEZ917531:UFB917531 UOV917531:UOX917531 UYR917531:UYT917531 VIN917531:VIP917531 VSJ917531:VSL917531 WCF917531:WCH917531 WMB917531:WMD917531 WVX917531:WVZ917531 P983067:R983067 JL983067:JN983067 TH983067:TJ983067 ADD983067:ADF983067 AMZ983067:ANB983067 AWV983067:AWX983067 BGR983067:BGT983067 BQN983067:BQP983067 CAJ983067:CAL983067 CKF983067:CKH983067 CUB983067:CUD983067 DDX983067:DDZ983067 DNT983067:DNV983067 DXP983067:DXR983067 EHL983067:EHN983067 ERH983067:ERJ983067 FBD983067:FBF983067 FKZ983067:FLB983067 FUV983067:FUX983067 GER983067:GET983067 GON983067:GOP983067 GYJ983067:GYL983067 HIF983067:HIH983067 HSB983067:HSD983067 IBX983067:IBZ983067 ILT983067:ILV983067 IVP983067:IVR983067 JFL983067:JFN983067 JPH983067:JPJ983067 JZD983067:JZF983067 KIZ983067:KJB983067 KSV983067:KSX983067 LCR983067:LCT983067 LMN983067:LMP983067 LWJ983067:LWL983067 MGF983067:MGH983067 MQB983067:MQD983067 MZX983067:MZZ983067 NJT983067:NJV983067 NTP983067:NTR983067 ODL983067:ODN983067 ONH983067:ONJ983067 OXD983067:OXF983067 PGZ983067:PHB983067 PQV983067:PQX983067 QAR983067:QAT983067 QKN983067:QKP983067 QUJ983067:QUL983067 REF983067:REH983067 ROB983067:ROD983067 RXX983067:RXZ983067 SHT983067:SHV983067 SRP983067:SRR983067 TBL983067:TBN983067 TLH983067:TLJ983067 TVD983067:TVF983067 UEZ983067:UFB983067 UOV983067:UOX983067 UYR983067:UYT983067 VIN983067:VIP983067 VSJ983067:VSL983067 WCF983067:WCH983067 WMB983067:WMD983067 WVX983067:WVZ983067"/>
    <dataValidation allowBlank="1" showInputMessage="1" showErrorMessage="1" promptTitle="Fórnula TCU Acórdão 2622/2013" prompt="Rodovias, ferrovias, obras urbanas" sqref="C36:I36 IY36:JE36 SU36:TA36 ACQ36:ACW36 AMM36:AMS36 AWI36:AWO36 BGE36:BGK36 BQA36:BQG36 BZW36:CAC36 CJS36:CJY36 CTO36:CTU36 DDK36:DDQ36 DNG36:DNM36 DXC36:DXI36 EGY36:EHE36 EQU36:ERA36 FAQ36:FAW36 FKM36:FKS36 FUI36:FUO36 GEE36:GEK36 GOA36:GOG36 GXW36:GYC36 HHS36:HHY36 HRO36:HRU36 IBK36:IBQ36 ILG36:ILM36 IVC36:IVI36 JEY36:JFE36 JOU36:JPA36 JYQ36:JYW36 KIM36:KIS36 KSI36:KSO36 LCE36:LCK36 LMA36:LMG36 LVW36:LWC36 MFS36:MFY36 MPO36:MPU36 MZK36:MZQ36 NJG36:NJM36 NTC36:NTI36 OCY36:ODE36 OMU36:ONA36 OWQ36:OWW36 PGM36:PGS36 PQI36:PQO36 QAE36:QAK36 QKA36:QKG36 QTW36:QUC36 RDS36:RDY36 RNO36:RNU36 RXK36:RXQ36 SHG36:SHM36 SRC36:SRI36 TAY36:TBE36 TKU36:TLA36 TUQ36:TUW36 UEM36:UES36 UOI36:UOO36 UYE36:UYK36 VIA36:VIG36 VRW36:VSC36 WBS36:WBY36 WLO36:WLU36 WVK36:WVQ36 C65572:I65572 IY65572:JE65572 SU65572:TA65572 ACQ65572:ACW65572 AMM65572:AMS65572 AWI65572:AWO65572 BGE65572:BGK65572 BQA65572:BQG65572 BZW65572:CAC65572 CJS65572:CJY65572 CTO65572:CTU65572 DDK65572:DDQ65572 DNG65572:DNM65572 DXC65572:DXI65572 EGY65572:EHE65572 EQU65572:ERA65572 FAQ65572:FAW65572 FKM65572:FKS65572 FUI65572:FUO65572 GEE65572:GEK65572 GOA65572:GOG65572 GXW65572:GYC65572 HHS65572:HHY65572 HRO65572:HRU65572 IBK65572:IBQ65572 ILG65572:ILM65572 IVC65572:IVI65572 JEY65572:JFE65572 JOU65572:JPA65572 JYQ65572:JYW65572 KIM65572:KIS65572 KSI65572:KSO65572 LCE65572:LCK65572 LMA65572:LMG65572 LVW65572:LWC65572 MFS65572:MFY65572 MPO65572:MPU65572 MZK65572:MZQ65572 NJG65572:NJM65572 NTC65572:NTI65572 OCY65572:ODE65572 OMU65572:ONA65572 OWQ65572:OWW65572 PGM65572:PGS65572 PQI65572:PQO65572 QAE65572:QAK65572 QKA65572:QKG65572 QTW65572:QUC65572 RDS65572:RDY65572 RNO65572:RNU65572 RXK65572:RXQ65572 SHG65572:SHM65572 SRC65572:SRI65572 TAY65572:TBE65572 TKU65572:TLA65572 TUQ65572:TUW65572 UEM65572:UES65572 UOI65572:UOO65572 UYE65572:UYK65572 VIA65572:VIG65572 VRW65572:VSC65572 WBS65572:WBY65572 WLO65572:WLU65572 WVK65572:WVQ65572 C131108:I131108 IY131108:JE131108 SU131108:TA131108 ACQ131108:ACW131108 AMM131108:AMS131108 AWI131108:AWO131108 BGE131108:BGK131108 BQA131108:BQG131108 BZW131108:CAC131108 CJS131108:CJY131108 CTO131108:CTU131108 DDK131108:DDQ131108 DNG131108:DNM131108 DXC131108:DXI131108 EGY131108:EHE131108 EQU131108:ERA131108 FAQ131108:FAW131108 FKM131108:FKS131108 FUI131108:FUO131108 GEE131108:GEK131108 GOA131108:GOG131108 GXW131108:GYC131108 HHS131108:HHY131108 HRO131108:HRU131108 IBK131108:IBQ131108 ILG131108:ILM131108 IVC131108:IVI131108 JEY131108:JFE131108 JOU131108:JPA131108 JYQ131108:JYW131108 KIM131108:KIS131108 KSI131108:KSO131108 LCE131108:LCK131108 LMA131108:LMG131108 LVW131108:LWC131108 MFS131108:MFY131108 MPO131108:MPU131108 MZK131108:MZQ131108 NJG131108:NJM131108 NTC131108:NTI131108 OCY131108:ODE131108 OMU131108:ONA131108 OWQ131108:OWW131108 PGM131108:PGS131108 PQI131108:PQO131108 QAE131108:QAK131108 QKA131108:QKG131108 QTW131108:QUC131108 RDS131108:RDY131108 RNO131108:RNU131108 RXK131108:RXQ131108 SHG131108:SHM131108 SRC131108:SRI131108 TAY131108:TBE131108 TKU131108:TLA131108 TUQ131108:TUW131108 UEM131108:UES131108 UOI131108:UOO131108 UYE131108:UYK131108 VIA131108:VIG131108 VRW131108:VSC131108 WBS131108:WBY131108 WLO131108:WLU131108 WVK131108:WVQ131108 C196644:I196644 IY196644:JE196644 SU196644:TA196644 ACQ196644:ACW196644 AMM196644:AMS196644 AWI196644:AWO196644 BGE196644:BGK196644 BQA196644:BQG196644 BZW196644:CAC196644 CJS196644:CJY196644 CTO196644:CTU196644 DDK196644:DDQ196644 DNG196644:DNM196644 DXC196644:DXI196644 EGY196644:EHE196644 EQU196644:ERA196644 FAQ196644:FAW196644 FKM196644:FKS196644 FUI196644:FUO196644 GEE196644:GEK196644 GOA196644:GOG196644 GXW196644:GYC196644 HHS196644:HHY196644 HRO196644:HRU196644 IBK196644:IBQ196644 ILG196644:ILM196644 IVC196644:IVI196644 JEY196644:JFE196644 JOU196644:JPA196644 JYQ196644:JYW196644 KIM196644:KIS196644 KSI196644:KSO196644 LCE196644:LCK196644 LMA196644:LMG196644 LVW196644:LWC196644 MFS196644:MFY196644 MPO196644:MPU196644 MZK196644:MZQ196644 NJG196644:NJM196644 NTC196644:NTI196644 OCY196644:ODE196644 OMU196644:ONA196644 OWQ196644:OWW196644 PGM196644:PGS196644 PQI196644:PQO196644 QAE196644:QAK196644 QKA196644:QKG196644 QTW196644:QUC196644 RDS196644:RDY196644 RNO196644:RNU196644 RXK196644:RXQ196644 SHG196644:SHM196644 SRC196644:SRI196644 TAY196644:TBE196644 TKU196644:TLA196644 TUQ196644:TUW196644 UEM196644:UES196644 UOI196644:UOO196644 UYE196644:UYK196644 VIA196644:VIG196644 VRW196644:VSC196644 WBS196644:WBY196644 WLO196644:WLU196644 WVK196644:WVQ196644 C262180:I262180 IY262180:JE262180 SU262180:TA262180 ACQ262180:ACW262180 AMM262180:AMS262180 AWI262180:AWO262180 BGE262180:BGK262180 BQA262180:BQG262180 BZW262180:CAC262180 CJS262180:CJY262180 CTO262180:CTU262180 DDK262180:DDQ262180 DNG262180:DNM262180 DXC262180:DXI262180 EGY262180:EHE262180 EQU262180:ERA262180 FAQ262180:FAW262180 FKM262180:FKS262180 FUI262180:FUO262180 GEE262180:GEK262180 GOA262180:GOG262180 GXW262180:GYC262180 HHS262180:HHY262180 HRO262180:HRU262180 IBK262180:IBQ262180 ILG262180:ILM262180 IVC262180:IVI262180 JEY262180:JFE262180 JOU262180:JPA262180 JYQ262180:JYW262180 KIM262180:KIS262180 KSI262180:KSO262180 LCE262180:LCK262180 LMA262180:LMG262180 LVW262180:LWC262180 MFS262180:MFY262180 MPO262180:MPU262180 MZK262180:MZQ262180 NJG262180:NJM262180 NTC262180:NTI262180 OCY262180:ODE262180 OMU262180:ONA262180 OWQ262180:OWW262180 PGM262180:PGS262180 PQI262180:PQO262180 QAE262180:QAK262180 QKA262180:QKG262180 QTW262180:QUC262180 RDS262180:RDY262180 RNO262180:RNU262180 RXK262180:RXQ262180 SHG262180:SHM262180 SRC262180:SRI262180 TAY262180:TBE262180 TKU262180:TLA262180 TUQ262180:TUW262180 UEM262180:UES262180 UOI262180:UOO262180 UYE262180:UYK262180 VIA262180:VIG262180 VRW262180:VSC262180 WBS262180:WBY262180 WLO262180:WLU262180 WVK262180:WVQ262180 C327716:I327716 IY327716:JE327716 SU327716:TA327716 ACQ327716:ACW327716 AMM327716:AMS327716 AWI327716:AWO327716 BGE327716:BGK327716 BQA327716:BQG327716 BZW327716:CAC327716 CJS327716:CJY327716 CTO327716:CTU327716 DDK327716:DDQ327716 DNG327716:DNM327716 DXC327716:DXI327716 EGY327716:EHE327716 EQU327716:ERA327716 FAQ327716:FAW327716 FKM327716:FKS327716 FUI327716:FUO327716 GEE327716:GEK327716 GOA327716:GOG327716 GXW327716:GYC327716 HHS327716:HHY327716 HRO327716:HRU327716 IBK327716:IBQ327716 ILG327716:ILM327716 IVC327716:IVI327716 JEY327716:JFE327716 JOU327716:JPA327716 JYQ327716:JYW327716 KIM327716:KIS327716 KSI327716:KSO327716 LCE327716:LCK327716 LMA327716:LMG327716 LVW327716:LWC327716 MFS327716:MFY327716 MPO327716:MPU327716 MZK327716:MZQ327716 NJG327716:NJM327716 NTC327716:NTI327716 OCY327716:ODE327716 OMU327716:ONA327716 OWQ327716:OWW327716 PGM327716:PGS327716 PQI327716:PQO327716 QAE327716:QAK327716 QKA327716:QKG327716 QTW327716:QUC327716 RDS327716:RDY327716 RNO327716:RNU327716 RXK327716:RXQ327716 SHG327716:SHM327716 SRC327716:SRI327716 TAY327716:TBE327716 TKU327716:TLA327716 TUQ327716:TUW327716 UEM327716:UES327716 UOI327716:UOO327716 UYE327716:UYK327716 VIA327716:VIG327716 VRW327716:VSC327716 WBS327716:WBY327716 WLO327716:WLU327716 WVK327716:WVQ327716 C393252:I393252 IY393252:JE393252 SU393252:TA393252 ACQ393252:ACW393252 AMM393252:AMS393252 AWI393252:AWO393252 BGE393252:BGK393252 BQA393252:BQG393252 BZW393252:CAC393252 CJS393252:CJY393252 CTO393252:CTU393252 DDK393252:DDQ393252 DNG393252:DNM393252 DXC393252:DXI393252 EGY393252:EHE393252 EQU393252:ERA393252 FAQ393252:FAW393252 FKM393252:FKS393252 FUI393252:FUO393252 GEE393252:GEK393252 GOA393252:GOG393252 GXW393252:GYC393252 HHS393252:HHY393252 HRO393252:HRU393252 IBK393252:IBQ393252 ILG393252:ILM393252 IVC393252:IVI393252 JEY393252:JFE393252 JOU393252:JPA393252 JYQ393252:JYW393252 KIM393252:KIS393252 KSI393252:KSO393252 LCE393252:LCK393252 LMA393252:LMG393252 LVW393252:LWC393252 MFS393252:MFY393252 MPO393252:MPU393252 MZK393252:MZQ393252 NJG393252:NJM393252 NTC393252:NTI393252 OCY393252:ODE393252 OMU393252:ONA393252 OWQ393252:OWW393252 PGM393252:PGS393252 PQI393252:PQO393252 QAE393252:QAK393252 QKA393252:QKG393252 QTW393252:QUC393252 RDS393252:RDY393252 RNO393252:RNU393252 RXK393252:RXQ393252 SHG393252:SHM393252 SRC393252:SRI393252 TAY393252:TBE393252 TKU393252:TLA393252 TUQ393252:TUW393252 UEM393252:UES393252 UOI393252:UOO393252 UYE393252:UYK393252 VIA393252:VIG393252 VRW393252:VSC393252 WBS393252:WBY393252 WLO393252:WLU393252 WVK393252:WVQ393252 C458788:I458788 IY458788:JE458788 SU458788:TA458788 ACQ458788:ACW458788 AMM458788:AMS458788 AWI458788:AWO458788 BGE458788:BGK458788 BQA458788:BQG458788 BZW458788:CAC458788 CJS458788:CJY458788 CTO458788:CTU458788 DDK458788:DDQ458788 DNG458788:DNM458788 DXC458788:DXI458788 EGY458788:EHE458788 EQU458788:ERA458788 FAQ458788:FAW458788 FKM458788:FKS458788 FUI458788:FUO458788 GEE458788:GEK458788 GOA458788:GOG458788 GXW458788:GYC458788 HHS458788:HHY458788 HRO458788:HRU458788 IBK458788:IBQ458788 ILG458788:ILM458788 IVC458788:IVI458788 JEY458788:JFE458788 JOU458788:JPA458788 JYQ458788:JYW458788 KIM458788:KIS458788 KSI458788:KSO458788 LCE458788:LCK458788 LMA458788:LMG458788 LVW458788:LWC458788 MFS458788:MFY458788 MPO458788:MPU458788 MZK458788:MZQ458788 NJG458788:NJM458788 NTC458788:NTI458788 OCY458788:ODE458788 OMU458788:ONA458788 OWQ458788:OWW458788 PGM458788:PGS458788 PQI458788:PQO458788 QAE458788:QAK458788 QKA458788:QKG458788 QTW458788:QUC458788 RDS458788:RDY458788 RNO458788:RNU458788 RXK458788:RXQ458788 SHG458788:SHM458788 SRC458788:SRI458788 TAY458788:TBE458788 TKU458788:TLA458788 TUQ458788:TUW458788 UEM458788:UES458788 UOI458788:UOO458788 UYE458788:UYK458788 VIA458788:VIG458788 VRW458788:VSC458788 WBS458788:WBY458788 WLO458788:WLU458788 WVK458788:WVQ458788 C524324:I524324 IY524324:JE524324 SU524324:TA524324 ACQ524324:ACW524324 AMM524324:AMS524324 AWI524324:AWO524324 BGE524324:BGK524324 BQA524324:BQG524324 BZW524324:CAC524324 CJS524324:CJY524324 CTO524324:CTU524324 DDK524324:DDQ524324 DNG524324:DNM524324 DXC524324:DXI524324 EGY524324:EHE524324 EQU524324:ERA524324 FAQ524324:FAW524324 FKM524324:FKS524324 FUI524324:FUO524324 GEE524324:GEK524324 GOA524324:GOG524324 GXW524324:GYC524324 HHS524324:HHY524324 HRO524324:HRU524324 IBK524324:IBQ524324 ILG524324:ILM524324 IVC524324:IVI524324 JEY524324:JFE524324 JOU524324:JPA524324 JYQ524324:JYW524324 KIM524324:KIS524324 KSI524324:KSO524324 LCE524324:LCK524324 LMA524324:LMG524324 LVW524324:LWC524324 MFS524324:MFY524324 MPO524324:MPU524324 MZK524324:MZQ524324 NJG524324:NJM524324 NTC524324:NTI524324 OCY524324:ODE524324 OMU524324:ONA524324 OWQ524324:OWW524324 PGM524324:PGS524324 PQI524324:PQO524324 QAE524324:QAK524324 QKA524324:QKG524324 QTW524324:QUC524324 RDS524324:RDY524324 RNO524324:RNU524324 RXK524324:RXQ524324 SHG524324:SHM524324 SRC524324:SRI524324 TAY524324:TBE524324 TKU524324:TLA524324 TUQ524324:TUW524324 UEM524324:UES524324 UOI524324:UOO524324 UYE524324:UYK524324 VIA524324:VIG524324 VRW524324:VSC524324 WBS524324:WBY524324 WLO524324:WLU524324 WVK524324:WVQ524324 C589860:I589860 IY589860:JE589860 SU589860:TA589860 ACQ589860:ACW589860 AMM589860:AMS589860 AWI589860:AWO589860 BGE589860:BGK589860 BQA589860:BQG589860 BZW589860:CAC589860 CJS589860:CJY589860 CTO589860:CTU589860 DDK589860:DDQ589860 DNG589860:DNM589860 DXC589860:DXI589860 EGY589860:EHE589860 EQU589860:ERA589860 FAQ589860:FAW589860 FKM589860:FKS589860 FUI589860:FUO589860 GEE589860:GEK589860 GOA589860:GOG589860 GXW589860:GYC589860 HHS589860:HHY589860 HRO589860:HRU589860 IBK589860:IBQ589860 ILG589860:ILM589860 IVC589860:IVI589860 JEY589860:JFE589860 JOU589860:JPA589860 JYQ589860:JYW589860 KIM589860:KIS589860 KSI589860:KSO589860 LCE589860:LCK589860 LMA589860:LMG589860 LVW589860:LWC589860 MFS589860:MFY589860 MPO589860:MPU589860 MZK589860:MZQ589860 NJG589860:NJM589860 NTC589860:NTI589860 OCY589860:ODE589860 OMU589860:ONA589860 OWQ589860:OWW589860 PGM589860:PGS589860 PQI589860:PQO589860 QAE589860:QAK589860 QKA589860:QKG589860 QTW589860:QUC589860 RDS589860:RDY589860 RNO589860:RNU589860 RXK589860:RXQ589860 SHG589860:SHM589860 SRC589860:SRI589860 TAY589860:TBE589860 TKU589860:TLA589860 TUQ589860:TUW589860 UEM589860:UES589860 UOI589860:UOO589860 UYE589860:UYK589860 VIA589860:VIG589860 VRW589860:VSC589860 WBS589860:WBY589860 WLO589860:WLU589860 WVK589860:WVQ589860 C655396:I655396 IY655396:JE655396 SU655396:TA655396 ACQ655396:ACW655396 AMM655396:AMS655396 AWI655396:AWO655396 BGE655396:BGK655396 BQA655396:BQG655396 BZW655396:CAC655396 CJS655396:CJY655396 CTO655396:CTU655396 DDK655396:DDQ655396 DNG655396:DNM655396 DXC655396:DXI655396 EGY655396:EHE655396 EQU655396:ERA655396 FAQ655396:FAW655396 FKM655396:FKS655396 FUI655396:FUO655396 GEE655396:GEK655396 GOA655396:GOG655396 GXW655396:GYC655396 HHS655396:HHY655396 HRO655396:HRU655396 IBK655396:IBQ655396 ILG655396:ILM655396 IVC655396:IVI655396 JEY655396:JFE655396 JOU655396:JPA655396 JYQ655396:JYW655396 KIM655396:KIS655396 KSI655396:KSO655396 LCE655396:LCK655396 LMA655396:LMG655396 LVW655396:LWC655396 MFS655396:MFY655396 MPO655396:MPU655396 MZK655396:MZQ655396 NJG655396:NJM655396 NTC655396:NTI655396 OCY655396:ODE655396 OMU655396:ONA655396 OWQ655396:OWW655396 PGM655396:PGS655396 PQI655396:PQO655396 QAE655396:QAK655396 QKA655396:QKG655396 QTW655396:QUC655396 RDS655396:RDY655396 RNO655396:RNU655396 RXK655396:RXQ655396 SHG655396:SHM655396 SRC655396:SRI655396 TAY655396:TBE655396 TKU655396:TLA655396 TUQ655396:TUW655396 UEM655396:UES655396 UOI655396:UOO655396 UYE655396:UYK655396 VIA655396:VIG655396 VRW655396:VSC655396 WBS655396:WBY655396 WLO655396:WLU655396 WVK655396:WVQ655396 C720932:I720932 IY720932:JE720932 SU720932:TA720932 ACQ720932:ACW720932 AMM720932:AMS720932 AWI720932:AWO720932 BGE720932:BGK720932 BQA720932:BQG720932 BZW720932:CAC720932 CJS720932:CJY720932 CTO720932:CTU720932 DDK720932:DDQ720932 DNG720932:DNM720932 DXC720932:DXI720932 EGY720932:EHE720932 EQU720932:ERA720932 FAQ720932:FAW720932 FKM720932:FKS720932 FUI720932:FUO720932 GEE720932:GEK720932 GOA720932:GOG720932 GXW720932:GYC720932 HHS720932:HHY720932 HRO720932:HRU720932 IBK720932:IBQ720932 ILG720932:ILM720932 IVC720932:IVI720932 JEY720932:JFE720932 JOU720932:JPA720932 JYQ720932:JYW720932 KIM720932:KIS720932 KSI720932:KSO720932 LCE720932:LCK720932 LMA720932:LMG720932 LVW720932:LWC720932 MFS720932:MFY720932 MPO720932:MPU720932 MZK720932:MZQ720932 NJG720932:NJM720932 NTC720932:NTI720932 OCY720932:ODE720932 OMU720932:ONA720932 OWQ720932:OWW720932 PGM720932:PGS720932 PQI720932:PQO720932 QAE720932:QAK720932 QKA720932:QKG720932 QTW720932:QUC720932 RDS720932:RDY720932 RNO720932:RNU720932 RXK720932:RXQ720932 SHG720932:SHM720932 SRC720932:SRI720932 TAY720932:TBE720932 TKU720932:TLA720932 TUQ720932:TUW720932 UEM720932:UES720932 UOI720932:UOO720932 UYE720932:UYK720932 VIA720932:VIG720932 VRW720932:VSC720932 WBS720932:WBY720932 WLO720932:WLU720932 WVK720932:WVQ720932 C786468:I786468 IY786468:JE786468 SU786468:TA786468 ACQ786468:ACW786468 AMM786468:AMS786468 AWI786468:AWO786468 BGE786468:BGK786468 BQA786468:BQG786468 BZW786468:CAC786468 CJS786468:CJY786468 CTO786468:CTU786468 DDK786468:DDQ786468 DNG786468:DNM786468 DXC786468:DXI786468 EGY786468:EHE786468 EQU786468:ERA786468 FAQ786468:FAW786468 FKM786468:FKS786468 FUI786468:FUO786468 GEE786468:GEK786468 GOA786468:GOG786468 GXW786468:GYC786468 HHS786468:HHY786468 HRO786468:HRU786468 IBK786468:IBQ786468 ILG786468:ILM786468 IVC786468:IVI786468 JEY786468:JFE786468 JOU786468:JPA786468 JYQ786468:JYW786468 KIM786468:KIS786468 KSI786468:KSO786468 LCE786468:LCK786468 LMA786468:LMG786468 LVW786468:LWC786468 MFS786468:MFY786468 MPO786468:MPU786468 MZK786468:MZQ786468 NJG786468:NJM786468 NTC786468:NTI786468 OCY786468:ODE786468 OMU786468:ONA786468 OWQ786468:OWW786468 PGM786468:PGS786468 PQI786468:PQO786468 QAE786468:QAK786468 QKA786468:QKG786468 QTW786468:QUC786468 RDS786468:RDY786468 RNO786468:RNU786468 RXK786468:RXQ786468 SHG786468:SHM786468 SRC786468:SRI786468 TAY786468:TBE786468 TKU786468:TLA786468 TUQ786468:TUW786468 UEM786468:UES786468 UOI786468:UOO786468 UYE786468:UYK786468 VIA786468:VIG786468 VRW786468:VSC786468 WBS786468:WBY786468 WLO786468:WLU786468 WVK786468:WVQ786468 C852004:I852004 IY852004:JE852004 SU852004:TA852004 ACQ852004:ACW852004 AMM852004:AMS852004 AWI852004:AWO852004 BGE852004:BGK852004 BQA852004:BQG852004 BZW852004:CAC852004 CJS852004:CJY852004 CTO852004:CTU852004 DDK852004:DDQ852004 DNG852004:DNM852004 DXC852004:DXI852004 EGY852004:EHE852004 EQU852004:ERA852004 FAQ852004:FAW852004 FKM852004:FKS852004 FUI852004:FUO852004 GEE852004:GEK852004 GOA852004:GOG852004 GXW852004:GYC852004 HHS852004:HHY852004 HRO852004:HRU852004 IBK852004:IBQ852004 ILG852004:ILM852004 IVC852004:IVI852004 JEY852004:JFE852004 JOU852004:JPA852004 JYQ852004:JYW852004 KIM852004:KIS852004 KSI852004:KSO852004 LCE852004:LCK852004 LMA852004:LMG852004 LVW852004:LWC852004 MFS852004:MFY852004 MPO852004:MPU852004 MZK852004:MZQ852004 NJG852004:NJM852004 NTC852004:NTI852004 OCY852004:ODE852004 OMU852004:ONA852004 OWQ852004:OWW852004 PGM852004:PGS852004 PQI852004:PQO852004 QAE852004:QAK852004 QKA852004:QKG852004 QTW852004:QUC852004 RDS852004:RDY852004 RNO852004:RNU852004 RXK852004:RXQ852004 SHG852004:SHM852004 SRC852004:SRI852004 TAY852004:TBE852004 TKU852004:TLA852004 TUQ852004:TUW852004 UEM852004:UES852004 UOI852004:UOO852004 UYE852004:UYK852004 VIA852004:VIG852004 VRW852004:VSC852004 WBS852004:WBY852004 WLO852004:WLU852004 WVK852004:WVQ852004 C917540:I917540 IY917540:JE917540 SU917540:TA917540 ACQ917540:ACW917540 AMM917540:AMS917540 AWI917540:AWO917540 BGE917540:BGK917540 BQA917540:BQG917540 BZW917540:CAC917540 CJS917540:CJY917540 CTO917540:CTU917540 DDK917540:DDQ917540 DNG917540:DNM917540 DXC917540:DXI917540 EGY917540:EHE917540 EQU917540:ERA917540 FAQ917540:FAW917540 FKM917540:FKS917540 FUI917540:FUO917540 GEE917540:GEK917540 GOA917540:GOG917540 GXW917540:GYC917540 HHS917540:HHY917540 HRO917540:HRU917540 IBK917540:IBQ917540 ILG917540:ILM917540 IVC917540:IVI917540 JEY917540:JFE917540 JOU917540:JPA917540 JYQ917540:JYW917540 KIM917540:KIS917540 KSI917540:KSO917540 LCE917540:LCK917540 LMA917540:LMG917540 LVW917540:LWC917540 MFS917540:MFY917540 MPO917540:MPU917540 MZK917540:MZQ917540 NJG917540:NJM917540 NTC917540:NTI917540 OCY917540:ODE917540 OMU917540:ONA917540 OWQ917540:OWW917540 PGM917540:PGS917540 PQI917540:PQO917540 QAE917540:QAK917540 QKA917540:QKG917540 QTW917540:QUC917540 RDS917540:RDY917540 RNO917540:RNU917540 RXK917540:RXQ917540 SHG917540:SHM917540 SRC917540:SRI917540 TAY917540:TBE917540 TKU917540:TLA917540 TUQ917540:TUW917540 UEM917540:UES917540 UOI917540:UOO917540 UYE917540:UYK917540 VIA917540:VIG917540 VRW917540:VSC917540 WBS917540:WBY917540 WLO917540:WLU917540 WVK917540:WVQ917540 C983076:I983076 IY983076:JE983076 SU983076:TA983076 ACQ983076:ACW983076 AMM983076:AMS983076 AWI983076:AWO983076 BGE983076:BGK983076 BQA983076:BQG983076 BZW983076:CAC983076 CJS983076:CJY983076 CTO983076:CTU983076 DDK983076:DDQ983076 DNG983076:DNM983076 DXC983076:DXI983076 EGY983076:EHE983076 EQU983076:ERA983076 FAQ983076:FAW983076 FKM983076:FKS983076 FUI983076:FUO983076 GEE983076:GEK983076 GOA983076:GOG983076 GXW983076:GYC983076 HHS983076:HHY983076 HRO983076:HRU983076 IBK983076:IBQ983076 ILG983076:ILM983076 IVC983076:IVI983076 JEY983076:JFE983076 JOU983076:JPA983076 JYQ983076:JYW983076 KIM983076:KIS983076 KSI983076:KSO983076 LCE983076:LCK983076 LMA983076:LMG983076 LVW983076:LWC983076 MFS983076:MFY983076 MPO983076:MPU983076 MZK983076:MZQ983076 NJG983076:NJM983076 NTC983076:NTI983076 OCY983076:ODE983076 OMU983076:ONA983076 OWQ983076:OWW983076 PGM983076:PGS983076 PQI983076:PQO983076 QAE983076:QAK983076 QKA983076:QKG983076 QTW983076:QUC983076 RDS983076:RDY983076 RNO983076:RNU983076 RXK983076:RXQ983076 SHG983076:SHM983076 SRC983076:SRI983076 TAY983076:TBE983076 TKU983076:TLA983076 TUQ983076:TUW983076 UEM983076:UES983076 UOI983076:UOO983076 UYE983076:UYK983076 VIA983076:VIG983076 VRW983076:VSC983076 WBS983076:WBY983076 WLO983076:WLU983076 WVK983076:WVQ983076"/>
  </dataValidations>
  <printOptions horizontalCentered="1"/>
  <pageMargins left="0.98425196850393704" right="0.78740157480314965" top="0.98425196850393704" bottom="0.98425196850393704" header="0.51181102362204722" footer="0.51181102362204722"/>
  <pageSetup paperSize="9" scale="9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5</vt:i4>
      </vt:variant>
    </vt:vector>
  </HeadingPairs>
  <TitlesOfParts>
    <vt:vector size="9" baseType="lpstr">
      <vt:lpstr>Orçamentaria</vt:lpstr>
      <vt:lpstr>CRONOGRAMA </vt:lpstr>
      <vt:lpstr>COMPOSIÇÕES</vt:lpstr>
      <vt:lpstr>BDI TCU 2622 -URBANAS</vt:lpstr>
      <vt:lpstr>'BDI TCU 2622 -URBANAS'!Area_de_impressao</vt:lpstr>
      <vt:lpstr>COMPOSIÇÕES!Area_de_impressao</vt:lpstr>
      <vt:lpstr>'CRONOGRAMA '!Area_de_impressao</vt:lpstr>
      <vt:lpstr>Orçamentaria!Area_de_impressao</vt:lpstr>
      <vt:lpstr>Orçamentaria!Titulos_de_impressao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Batista Mariano</dc:creator>
  <cp:lastModifiedBy>Diorgenes de Souza Barbosa</cp:lastModifiedBy>
  <cp:lastPrinted>2019-11-29T18:14:22Z</cp:lastPrinted>
  <dcterms:created xsi:type="dcterms:W3CDTF">2019-10-21T14:30:10Z</dcterms:created>
  <dcterms:modified xsi:type="dcterms:W3CDTF">2020-01-10T14:20:34Z</dcterms:modified>
</cp:coreProperties>
</file>