
<file path=[Content_Types].xml><?xml version="1.0" encoding="utf-8"?>
<Types xmlns="http://schemas.openxmlformats.org/package/2006/content-types">
  <Default Extension="bin" ContentType="application/vnd.openxmlformats-officedocument.spreadsheetml.printerSettings"/>
  <Default Extension="png" ContentType="image/png"/>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1840" windowHeight="12330" tabRatio="500"/>
  </bookViews>
  <sheets>
    <sheet name="ORÇAMENTARIA GERAL" sheetId="1" r:id="rId1"/>
    <sheet name="CRONOGRAMA" sheetId="5" r:id="rId2"/>
    <sheet name="BDI TCU 2622 - EDIF" sheetId="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xlnm._FilterDatabase" localSheetId="0">'ORÇAMENTARIA GERAL'!$A$11:$J$180</definedName>
    <definedName name="Aut_original" localSheetId="2">[1]PROJETO!#REF!</definedName>
    <definedName name="Aut_original" localSheetId="1">[1]PROJETO!#REF!</definedName>
    <definedName name="Aut_original">[2]PROJETO!$A$1</definedName>
    <definedName name="Aut_resumo" localSheetId="2">[3]RESUMO_AUT1!#REF!</definedName>
    <definedName name="Aut_resumo" localSheetId="1">[3]RESUMO_AUT1!#REF!</definedName>
    <definedName name="Aut_resumo">[4]RESUMO_AUT1!$A$1</definedName>
    <definedName name="CONS" localSheetId="2">#REF!</definedName>
    <definedName name="CONS" localSheetId="1">#REF!</definedName>
    <definedName name="CONS">#REF!</definedName>
    <definedName name="CONSUMO" localSheetId="2">[5]QuQuant!#REF!</definedName>
    <definedName name="CONSUMO" localSheetId="1">[5]QuQuant!#REF!</definedName>
    <definedName name="CONSUMO">[6]QuQuant!$A$1</definedName>
    <definedName name="_xlnm.Database" localSheetId="2">#REF!</definedName>
    <definedName name="_xlnm.Database">#REF!</definedName>
    <definedName name="Descricao" localSheetId="2">#REF!</definedName>
    <definedName name="Descricao" localSheetId="1">#REF!</definedName>
    <definedName name="Descricao">#REF!</definedName>
    <definedName name="DIMPAV" localSheetId="2">#REF!</definedName>
    <definedName name="DIMPAV" localSheetId="1">#REF!</definedName>
    <definedName name="DIMPAV">#REF!</definedName>
    <definedName name="Excel_BuiltIn_Database">#REF!</definedName>
    <definedName name="Excel_BuiltIn_Print_Titles" localSheetId="0">'ORÇAMENTARIA GERAL'!$A:$H,'ORÇAMENTARIA GERAL'!$1:$11</definedName>
    <definedName name="ISS" localSheetId="2">#REF!</definedName>
    <definedName name="ISS" localSheetId="1">#REF!</definedName>
    <definedName name="ISS">'[7]MODELO PLANILHA E BDI ATUALIZAD'!$A$21:$B$30</definedName>
    <definedName name="k" localSheetId="2">#REF!</definedName>
    <definedName name="k" localSheetId="1">#REF!</definedName>
    <definedName name="k">#REF!</definedName>
    <definedName name="Meu" localSheetId="2">#REF!</definedName>
    <definedName name="Meu" localSheetId="1">#REF!</definedName>
    <definedName name="Meu">#REF!</definedName>
    <definedName name="Print" localSheetId="2">[8]QuQuant!#REF!</definedName>
    <definedName name="Print" localSheetId="1">[8]QuQuant!#REF!</definedName>
    <definedName name="Print">[9]QuQuant!$A$1025</definedName>
    <definedName name="_xlnm.Print_Area" localSheetId="2">'BDI TCU 2622 - EDIF'!$B$1:$J$43</definedName>
    <definedName name="_xlnm.Print_Area" localSheetId="0">'ORÇAMENTARIA GERAL'!$A$1:$H$192</definedName>
    <definedName name="Print_Area_MI" localSheetId="2">[10]qorcamentodnerL1!#REF!</definedName>
    <definedName name="Print_Area_MI" localSheetId="1">[10]qorcamentodnerL1!#REF!</definedName>
    <definedName name="Print_Area_MI">[11]qorcamentodnerL1!$E$5</definedName>
    <definedName name="_xlnm.Print_Titles" localSheetId="0">'ORÇAMENTARIA GERAL'!$A:$H,'ORÇAMENTARIA GERAL'!$1:$11</definedName>
    <definedName name="UniformeMensageiro" localSheetId="2">#REF!</definedName>
    <definedName name="UniformeMensageiro" localSheetId="1">#REF!</definedName>
    <definedName name="UniformeMensageiro">#REF!</definedName>
    <definedName name="UniformeMensageiros" localSheetId="2">#REF!</definedName>
    <definedName name="UniformeMensageiros" localSheetId="1">#REF!</definedName>
    <definedName name="UniformeMensageiros">#REF!</definedName>
    <definedName name="UniformeRecepcionista" localSheetId="2">#REF!</definedName>
    <definedName name="UniformeRecepcionista" localSheetId="1">#REF!</definedName>
    <definedName name="UniformeRecepcionista">#REF!</definedName>
  </definedNames>
  <calcPr calcId="114210" fullCalcOnLoad="1"/>
</workbook>
</file>

<file path=xl/calcChain.xml><?xml version="1.0" encoding="utf-8"?>
<calcChain xmlns="http://schemas.openxmlformats.org/spreadsheetml/2006/main">
  <c r="A4" i="5"/>
  <c r="G27" i="1"/>
  <c r="H27"/>
  <c r="J36" i="6"/>
  <c r="C37"/>
  <c r="C35"/>
  <c r="C34"/>
  <c r="C33"/>
  <c r="C32"/>
  <c r="C31"/>
  <c r="C30"/>
  <c r="C29"/>
  <c r="L27"/>
  <c r="J14"/>
  <c r="F14" i="1"/>
  <c r="G131"/>
  <c r="B38" i="5"/>
  <c r="B36"/>
  <c r="B34"/>
  <c r="B32"/>
  <c r="B30"/>
  <c r="B28"/>
  <c r="B26"/>
  <c r="D38"/>
  <c r="G33" i="1"/>
  <c r="H33"/>
  <c r="G32"/>
  <c r="H32"/>
  <c r="G47"/>
  <c r="H47"/>
  <c r="G45"/>
  <c r="H45"/>
  <c r="IU37"/>
  <c r="IV37"/>
  <c r="IM37"/>
  <c r="IN37"/>
  <c r="IE37"/>
  <c r="IF37"/>
  <c r="HW37"/>
  <c r="HX37"/>
  <c r="HO37"/>
  <c r="HP37"/>
  <c r="HG37"/>
  <c r="HH37"/>
  <c r="GY37"/>
  <c r="GZ37"/>
  <c r="GQ37"/>
  <c r="GR37"/>
  <c r="GI37"/>
  <c r="GJ37"/>
  <c r="GA37"/>
  <c r="GB37"/>
  <c r="FS37"/>
  <c r="FT37"/>
  <c r="FK37"/>
  <c r="FL37"/>
  <c r="FC37"/>
  <c r="FD37"/>
  <c r="EU37"/>
  <c r="EV37"/>
  <c r="EM37"/>
  <c r="EN37"/>
  <c r="EE37"/>
  <c r="EF37"/>
  <c r="DW37"/>
  <c r="DX37"/>
  <c r="DO37"/>
  <c r="DP37"/>
  <c r="DG37"/>
  <c r="DH37"/>
  <c r="CY37"/>
  <c r="CZ37"/>
  <c r="CQ37"/>
  <c r="CR37"/>
  <c r="CI37"/>
  <c r="CJ37"/>
  <c r="CA37"/>
  <c r="CB37"/>
  <c r="BS37"/>
  <c r="BT37"/>
  <c r="BK37"/>
  <c r="BL37"/>
  <c r="BC37"/>
  <c r="BD37"/>
  <c r="AU37"/>
  <c r="AV37"/>
  <c r="AM37"/>
  <c r="AN37"/>
  <c r="AE37"/>
  <c r="AF37"/>
  <c r="W37"/>
  <c r="X37"/>
  <c r="G37"/>
  <c r="H37"/>
  <c r="G158"/>
  <c r="H158"/>
  <c r="G167"/>
  <c r="H167"/>
  <c r="G155"/>
  <c r="H155"/>
  <c r="G76"/>
  <c r="H76"/>
  <c r="G71"/>
  <c r="H71"/>
  <c r="G60"/>
  <c r="H60"/>
  <c r="G49"/>
  <c r="H49"/>
  <c r="A3" i="5"/>
  <c r="A2"/>
  <c r="D36"/>
  <c r="D34"/>
  <c r="B24"/>
  <c r="B22"/>
  <c r="B20"/>
  <c r="B18"/>
  <c r="B16"/>
  <c r="B14"/>
  <c r="B10"/>
  <c r="B8"/>
  <c r="B6"/>
  <c r="D32"/>
  <c r="D30"/>
  <c r="D28"/>
  <c r="D26"/>
  <c r="D24"/>
  <c r="D22"/>
  <c r="D20"/>
  <c r="D18"/>
  <c r="D16"/>
  <c r="D14"/>
  <c r="D12"/>
  <c r="D10"/>
  <c r="D8"/>
  <c r="D6"/>
  <c r="G170" i="1"/>
  <c r="G171"/>
  <c r="H171"/>
  <c r="G172"/>
  <c r="H172"/>
  <c r="G173"/>
  <c r="H173"/>
  <c r="G174"/>
  <c r="H174"/>
  <c r="G175"/>
  <c r="H175"/>
  <c r="G176"/>
  <c r="G135"/>
  <c r="H135"/>
  <c r="G136"/>
  <c r="H136"/>
  <c r="G137"/>
  <c r="H137"/>
  <c r="G138"/>
  <c r="H138"/>
  <c r="G139"/>
  <c r="H139"/>
  <c r="G140"/>
  <c r="G141"/>
  <c r="H141"/>
  <c r="G142"/>
  <c r="H142"/>
  <c r="G143"/>
  <c r="H143"/>
  <c r="G144"/>
  <c r="H144"/>
  <c r="G145"/>
  <c r="H145"/>
  <c r="G146"/>
  <c r="H146"/>
  <c r="G147"/>
  <c r="G148"/>
  <c r="G149"/>
  <c r="H149"/>
  <c r="G150"/>
  <c r="H150"/>
  <c r="G151"/>
  <c r="H151"/>
  <c r="G152"/>
  <c r="H152"/>
  <c r="G153"/>
  <c r="H153"/>
  <c r="G154"/>
  <c r="H154"/>
  <c r="G156"/>
  <c r="H156"/>
  <c r="G157"/>
  <c r="H157"/>
  <c r="G159"/>
  <c r="H159"/>
  <c r="G160"/>
  <c r="H160"/>
  <c r="G161"/>
  <c r="H161"/>
  <c r="G162"/>
  <c r="H162"/>
  <c r="G163"/>
  <c r="H163"/>
  <c r="G164"/>
  <c r="H164"/>
  <c r="G165"/>
  <c r="H165"/>
  <c r="G166"/>
  <c r="G127"/>
  <c r="H127"/>
  <c r="G115"/>
  <c r="H115"/>
  <c r="G116"/>
  <c r="H116"/>
  <c r="G117"/>
  <c r="H117"/>
  <c r="G118"/>
  <c r="H118"/>
  <c r="G119"/>
  <c r="H119"/>
  <c r="G120"/>
  <c r="H120"/>
  <c r="G121"/>
  <c r="H121"/>
  <c r="G122"/>
  <c r="H122"/>
  <c r="G123"/>
  <c r="H123"/>
  <c r="G124"/>
  <c r="H124"/>
  <c r="G90"/>
  <c r="H90"/>
  <c r="G91"/>
  <c r="H91"/>
  <c r="G92"/>
  <c r="H92"/>
  <c r="G93"/>
  <c r="H93"/>
  <c r="G94"/>
  <c r="H94"/>
  <c r="G95"/>
  <c r="H95"/>
  <c r="G96"/>
  <c r="H96"/>
  <c r="G97"/>
  <c r="H97"/>
  <c r="G98"/>
  <c r="H98"/>
  <c r="G99"/>
  <c r="H99"/>
  <c r="G100"/>
  <c r="H100"/>
  <c r="G101"/>
  <c r="H101"/>
  <c r="G102"/>
  <c r="H102"/>
  <c r="G103"/>
  <c r="H103"/>
  <c r="G104"/>
  <c r="H104"/>
  <c r="G105"/>
  <c r="H105"/>
  <c r="G106"/>
  <c r="H106"/>
  <c r="G107"/>
  <c r="H107"/>
  <c r="G108"/>
  <c r="H108"/>
  <c r="G109"/>
  <c r="H109"/>
  <c r="G110"/>
  <c r="H110"/>
  <c r="G111"/>
  <c r="H111"/>
  <c r="G112"/>
  <c r="H112"/>
  <c r="G84"/>
  <c r="H84"/>
  <c r="G85"/>
  <c r="H85"/>
  <c r="G86"/>
  <c r="H86"/>
  <c r="G81"/>
  <c r="H81"/>
  <c r="G77"/>
  <c r="H77"/>
  <c r="G78"/>
  <c r="H78"/>
  <c r="G75"/>
  <c r="H75"/>
  <c r="G72"/>
  <c r="H72"/>
  <c r="G63"/>
  <c r="H63"/>
  <c r="G64"/>
  <c r="H64"/>
  <c r="G65"/>
  <c r="H65"/>
  <c r="G66"/>
  <c r="G67"/>
  <c r="H67"/>
  <c r="G68"/>
  <c r="H68"/>
  <c r="G54"/>
  <c r="H54"/>
  <c r="G52"/>
  <c r="H52"/>
  <c r="G46"/>
  <c r="H46"/>
  <c r="G48"/>
  <c r="H48"/>
  <c r="G41"/>
  <c r="H41"/>
  <c r="G42"/>
  <c r="H42"/>
  <c r="G43"/>
  <c r="H43"/>
  <c r="G44"/>
  <c r="H44"/>
  <c r="G30"/>
  <c r="H30"/>
  <c r="G31"/>
  <c r="H31"/>
  <c r="G34"/>
  <c r="H34"/>
  <c r="G35"/>
  <c r="H35"/>
  <c r="G36"/>
  <c r="G38"/>
  <c r="H38"/>
  <c r="G25"/>
  <c r="H25"/>
  <c r="G26"/>
  <c r="H26"/>
  <c r="G20"/>
  <c r="H20"/>
  <c r="G21"/>
  <c r="H21"/>
  <c r="G22"/>
  <c r="H22"/>
  <c r="G16"/>
  <c r="H16"/>
  <c r="G17"/>
  <c r="H17"/>
  <c r="G74"/>
  <c r="H74"/>
  <c r="G83"/>
  <c r="H83"/>
  <c r="G178"/>
  <c r="H178"/>
  <c r="H177"/>
  <c r="C39" i="5"/>
  <c r="G24" i="1"/>
  <c r="H24"/>
  <c r="G169"/>
  <c r="G134"/>
  <c r="H134"/>
  <c r="G132"/>
  <c r="H132"/>
  <c r="H131"/>
  <c r="C33" i="5"/>
  <c r="G129" i="1"/>
  <c r="H129"/>
  <c r="G130"/>
  <c r="H130"/>
  <c r="G70"/>
  <c r="H70"/>
  <c r="G59"/>
  <c r="H59"/>
  <c r="G89"/>
  <c r="H89"/>
  <c r="G114"/>
  <c r="H114"/>
  <c r="G126"/>
  <c r="H126"/>
  <c r="G80"/>
  <c r="H80"/>
  <c r="G82"/>
  <c r="H82"/>
  <c r="G62"/>
  <c r="H62"/>
  <c r="G58"/>
  <c r="H58"/>
  <c r="G55"/>
  <c r="H55"/>
  <c r="G56"/>
  <c r="H56"/>
  <c r="G51"/>
  <c r="H51"/>
  <c r="G40"/>
  <c r="H40"/>
  <c r="G29"/>
  <c r="H29"/>
  <c r="G19"/>
  <c r="H19"/>
  <c r="G15"/>
  <c r="H15"/>
  <c r="G69"/>
  <c r="H69"/>
  <c r="G128"/>
  <c r="E170"/>
  <c r="E175"/>
  <c r="E140"/>
  <c r="H140"/>
  <c r="E147"/>
  <c r="E148"/>
  <c r="E166"/>
  <c r="E66"/>
  <c r="H66"/>
  <c r="E36"/>
  <c r="IU30"/>
  <c r="IV30"/>
  <c r="IM30"/>
  <c r="IN30"/>
  <c r="IE30"/>
  <c r="IF30"/>
  <c r="HW30"/>
  <c r="HX30"/>
  <c r="HO30"/>
  <c r="HP30"/>
  <c r="HG30"/>
  <c r="HH30"/>
  <c r="GY30"/>
  <c r="GZ30"/>
  <c r="GQ30"/>
  <c r="GR30"/>
  <c r="GI30"/>
  <c r="GJ30"/>
  <c r="GA30"/>
  <c r="GB30"/>
  <c r="FS30"/>
  <c r="FT30"/>
  <c r="FK30"/>
  <c r="FL30"/>
  <c r="FC30"/>
  <c r="FD30"/>
  <c r="EU30"/>
  <c r="EV30"/>
  <c r="EM30"/>
  <c r="EN30"/>
  <c r="EE30"/>
  <c r="EF30"/>
  <c r="DW30"/>
  <c r="DX30"/>
  <c r="DO30"/>
  <c r="DP30"/>
  <c r="DG30"/>
  <c r="DH30"/>
  <c r="CY30"/>
  <c r="CZ30"/>
  <c r="CQ30"/>
  <c r="CR30"/>
  <c r="CI30"/>
  <c r="CJ30"/>
  <c r="CA30"/>
  <c r="CB30"/>
  <c r="BS30"/>
  <c r="BT30"/>
  <c r="BK30"/>
  <c r="BL30"/>
  <c r="BC30"/>
  <c r="BD30"/>
  <c r="AU30"/>
  <c r="AV30"/>
  <c r="AM30"/>
  <c r="AN30"/>
  <c r="AF30"/>
  <c r="G28"/>
  <c r="J126"/>
  <c r="G113"/>
  <c r="G53"/>
  <c r="H148"/>
  <c r="E176"/>
  <c r="H176"/>
  <c r="H166"/>
  <c r="E169"/>
  <c r="G14"/>
  <c r="H50"/>
  <c r="C17" i="5"/>
  <c r="H169" i="1"/>
  <c r="H168"/>
  <c r="C37" i="5"/>
  <c r="H170" i="1"/>
  <c r="H128"/>
  <c r="C31" i="5"/>
  <c r="E31"/>
  <c r="H147" i="1"/>
  <c r="H88"/>
  <c r="H36"/>
  <c r="H28"/>
  <c r="H125"/>
  <c r="H18"/>
  <c r="C9" i="5"/>
  <c r="E9"/>
  <c r="H23" i="1"/>
  <c r="C11" i="5"/>
  <c r="E11"/>
  <c r="H13" i="1"/>
  <c r="C7" i="5"/>
  <c r="E7"/>
  <c r="H113" i="1"/>
  <c r="H53"/>
  <c r="C19" i="5"/>
  <c r="E33"/>
  <c r="F33"/>
  <c r="H39" i="1"/>
  <c r="C15" i="5"/>
  <c r="H57" i="1"/>
  <c r="C21" i="5"/>
  <c r="H133" i="1"/>
  <c r="C35" i="5"/>
  <c r="F39"/>
  <c r="E39"/>
  <c r="D39"/>
  <c r="H73" i="1"/>
  <c r="C25" i="5"/>
  <c r="F11"/>
  <c r="H79" i="1"/>
  <c r="C27" i="5"/>
  <c r="F7"/>
  <c r="F17"/>
  <c r="E17"/>
  <c r="D17"/>
  <c r="H61" i="1"/>
  <c r="C23" i="5"/>
  <c r="E37"/>
  <c r="F37"/>
  <c r="D37"/>
  <c r="F9"/>
  <c r="D9"/>
  <c r="D11"/>
  <c r="F31"/>
  <c r="D31"/>
  <c r="H87" i="1"/>
  <c r="C29" i="5"/>
  <c r="E29"/>
  <c r="C13"/>
  <c r="F13"/>
  <c r="E13"/>
  <c r="E23"/>
  <c r="F23"/>
  <c r="E27"/>
  <c r="F27"/>
  <c r="F19"/>
  <c r="E19"/>
  <c r="D7"/>
  <c r="F25"/>
  <c r="E25"/>
  <c r="F35"/>
  <c r="E35"/>
  <c r="F21"/>
  <c r="E21"/>
  <c r="D33"/>
  <c r="E15"/>
  <c r="F15"/>
  <c r="F29"/>
  <c r="D29"/>
  <c r="E41"/>
  <c r="C41"/>
  <c r="C26"/>
  <c r="D25"/>
  <c r="H180" i="1"/>
  <c r="F41" i="5"/>
  <c r="C24"/>
  <c r="E40"/>
  <c r="D21"/>
  <c r="D27"/>
  <c r="C14"/>
  <c r="C20"/>
  <c r="D35"/>
  <c r="D19"/>
  <c r="D23"/>
  <c r="D15"/>
  <c r="C34"/>
  <c r="D13"/>
  <c r="C6"/>
  <c r="C28"/>
  <c r="C36"/>
  <c r="C10"/>
  <c r="C16"/>
  <c r="C30"/>
  <c r="C32"/>
  <c r="C8"/>
  <c r="C38"/>
  <c r="C18"/>
  <c r="C22"/>
  <c r="C12"/>
  <c r="D41"/>
  <c r="F40"/>
  <c r="D40"/>
  <c r="C40"/>
</calcChain>
</file>

<file path=xl/sharedStrings.xml><?xml version="1.0" encoding="utf-8"?>
<sst xmlns="http://schemas.openxmlformats.org/spreadsheetml/2006/main" count="948" uniqueCount="540">
  <si>
    <t>PLANILHA ORÇAMENTÁRIA DE CUSTOS</t>
  </si>
  <si>
    <t>FOLHA Nº: 01</t>
  </si>
  <si>
    <t xml:space="preserve">FORMA DE EXECUÇÃO: </t>
  </si>
  <si>
    <t>(    ) DIRETA</t>
  </si>
  <si>
    <t>( x  )INDIRETA</t>
  </si>
  <si>
    <t>BDI</t>
  </si>
  <si>
    <t>ITEM</t>
  </si>
  <si>
    <t>CÓDIGO</t>
  </si>
  <si>
    <t>DESCRIÇÃO</t>
  </si>
  <si>
    <t>UNIDADE</t>
  </si>
  <si>
    <t>QUANTIDADE</t>
  </si>
  <si>
    <t>PREÇO UNITÁRIO S/ BDI</t>
  </si>
  <si>
    <t>PREÇO UNITÁRIO C/ BDI</t>
  </si>
  <si>
    <t>PREÇO TOTAL</t>
  </si>
  <si>
    <t>ENSINO INFANTIL</t>
  </si>
  <si>
    <t>1.1</t>
  </si>
  <si>
    <t>MOB-DES-020</t>
  </si>
  <si>
    <t>unid.</t>
  </si>
  <si>
    <t>1.2</t>
  </si>
  <si>
    <t>2.1</t>
  </si>
  <si>
    <t>93565</t>
  </si>
  <si>
    <t>ENGENHEIRO CIVIL DE OBRA JUNIOR COM ENCARGOS COMPLEMENTARES</t>
  </si>
  <si>
    <t>2.2</t>
  </si>
  <si>
    <t>2.3</t>
  </si>
  <si>
    <t>44.01.07</t>
  </si>
  <si>
    <t>ENCARREGADO GERAL DE OBRAS COM ENCARGOS COMPLEMENTARES</t>
  </si>
  <si>
    <t>2.4</t>
  </si>
  <si>
    <t>AUXILIAR DE ESCRITORIO COM ENCARGOS COMPLEMENTARES</t>
  </si>
  <si>
    <t>VIGIA NOTURNO COM ENCARGOS COMPLEMENTARES</t>
  </si>
  <si>
    <t>3</t>
  </si>
  <si>
    <t>m²</t>
  </si>
  <si>
    <t>04.04.01</t>
  </si>
  <si>
    <t>MOBILIZAÇAO E DESMOBILIZAÇAO DE EQUIPAMENTO</t>
  </si>
  <si>
    <t>1</t>
  </si>
  <si>
    <t>04.04.06</t>
  </si>
  <si>
    <t>ESTACA BROCA PERFURADA A TRADO MECANIZADO PERFURAÇAO D= 50 CM</t>
  </si>
  <si>
    <t>m</t>
  </si>
  <si>
    <t>36</t>
  </si>
  <si>
    <t>04.15.01</t>
  </si>
  <si>
    <t>ARMAÇAO INCL. CORTE, DOBRA E COLOCAÇAO EM FUNDAÇAO AÇO CA-50    D &lt;= 12,5 MM</t>
  </si>
  <si>
    <t>kg</t>
  </si>
  <si>
    <t>40.17.33</t>
  </si>
  <si>
    <t xml:space="preserve">CONCRETO USINADO, BRITA CALC., LANCADO EM FUNDACAO - CONCRETO USIN. FCK&gt;=25.0 MPa,B1-B2 CALC.LANC.FUND. </t>
  </si>
  <si>
    <t>m³</t>
  </si>
  <si>
    <t>04.03.14</t>
  </si>
  <si>
    <t>ESTACA BROCA PERFURADA A TRADO MANUAL - PERFURAÇAO E CONCRETO 1:3:6  D= 30 CM</t>
  </si>
  <si>
    <t>4</t>
  </si>
  <si>
    <t>06.13.13</t>
  </si>
  <si>
    <t>LAJE PRE-MOLDADA, APARENTE, INCLUSIVE CAPEAMENTO SC= 100 KG/M2, L= 3,0 M</t>
  </si>
  <si>
    <t>06.13.15</t>
  </si>
  <si>
    <t>LAJE PRE-MOLDADA, APARENTE, INCLUSIVE CAPEAMENTO SC= 100 KG/M2, L= 5,0 M</t>
  </si>
  <si>
    <t xml:space="preserve">COBERTURA </t>
  </si>
  <si>
    <t>6</t>
  </si>
  <si>
    <t>DEM-CON-020</t>
  </si>
  <si>
    <t>DEMOLIÇÃO DE CONCRETO ARMADO - COM EQUIPAMENTO ELÉTRICO, INCLUSIVE AFASTAMENTO</t>
  </si>
  <si>
    <t>8</t>
  </si>
  <si>
    <t>SER-POR-045</t>
  </si>
  <si>
    <t>PORTA VENEZIANA EM PERFIL E CHAPA METÁLICA</t>
  </si>
  <si>
    <t xml:space="preserve">PORTA DE CORRER EM ALUMINIO, COM DUAS FOLHAS PARA VIDRO, INCLUSO VIDRO </t>
  </si>
  <si>
    <t xml:space="preserve">SOL-GRA-010 </t>
  </si>
  <si>
    <t>SOLEIRA DE GRANITO CINZA ANDORINHA E = 3 CM</t>
  </si>
  <si>
    <t>SER-POR-025</t>
  </si>
  <si>
    <t>SER-POR-026</t>
  </si>
  <si>
    <t>SER-POR-055</t>
  </si>
  <si>
    <t>DEM-POR-030</t>
  </si>
  <si>
    <t>REMOÇÃO DE PORTA OU JANELA METÁLICA, INCLUSIVE AFASTAMENTO (PORTÃO FRONTAL)</t>
  </si>
  <si>
    <t>9</t>
  </si>
  <si>
    <t>SER-JAN-007</t>
  </si>
  <si>
    <t>FORNECIMENTO E ASSENTAMENTO DE JANELA MÁXIMO AR EM FERRO</t>
  </si>
  <si>
    <t>EST-ARM-015</t>
  </si>
  <si>
    <t>REFORÇO ESTRUTURAL COM EMENDA POR SOLDA , PARA RECONSTITUIÇÃO DA SEÇÃO DA ARMADURA</t>
  </si>
  <si>
    <t>10</t>
  </si>
  <si>
    <t>CHAPISCO APLICADO EM ALVENARIAS E ESTRUTURAS DE CONCRETO INTERNAS, COM COLHER DE PEDREIRO. ARGAMASSA TRAÇO 1:3 COM PREPARO MANUAL</t>
  </si>
  <si>
    <t>14.05.21</t>
  </si>
  <si>
    <t xml:space="preserve">REVESTIMENTO COM ARGAMASSA DE CIMENTO, CAL E AREIA - EMBOÇO COM ARGAMASSA 1:6, CIMENTO E AREIA                         </t>
  </si>
  <si>
    <t>14.05.31</t>
  </si>
  <si>
    <t>REVESTIMENTO COM ARGAMASSA DE CIMENTO, CAL E AREIA -REBOCO COM ARGAMASSA 1:7 CIMENTO E AREIA</t>
  </si>
  <si>
    <t>11</t>
  </si>
  <si>
    <t>APLICAÇÃO DE FUNDO SELADOR ACRÍLICO PVA EM PAREDES, UMA DEMÃO</t>
  </si>
  <si>
    <t>APLICAÇÃO MANUAL DE PINTURA COM TINTA LATÉX ACRÍLICA EM PAREDES, DUAS DEMÃOS</t>
  </si>
  <si>
    <t>INSTALAÇÕES HIDROSSANITÁRIAS</t>
  </si>
  <si>
    <t>INSTALAÇÕES HIDRAULICAS</t>
  </si>
  <si>
    <t>MET-CHU-025</t>
  </si>
  <si>
    <t xml:space="preserve">CHUVEIRO-ELÉTRICO CROMADO 1/2" </t>
  </si>
  <si>
    <t>LOU-VAS-025</t>
  </si>
  <si>
    <t>VASO SANITÁRIO LOUÇA BRANCA INFANTIL</t>
  </si>
  <si>
    <t>HID-REG-075</t>
  </si>
  <si>
    <t xml:space="preserve">REGISTRO DE GAVETA COM CANOPLA D = 20 MM (3/4") </t>
  </si>
  <si>
    <t>VALVULA DESCARGA 1.1/2" COM REGISTRO, ACABAMENTO EM METAL CROMADO - FORNECIMENTO E INSTALACAO</t>
  </si>
  <si>
    <t>10.22.45</t>
  </si>
  <si>
    <t>REGISTRO DE GAVETA COM CANOPLA C-1509 DL,                               D=1 1/2"FABRIMAR OU EQUIVALENTE</t>
  </si>
  <si>
    <t>LOU-LAV-005</t>
  </si>
  <si>
    <t>HID-REG-010</t>
  </si>
  <si>
    <t xml:space="preserve">REGISTRO PRESSÃO COM CANOPLA CROMADO D = 20 MM (3/4")
</t>
  </si>
  <si>
    <t>BAN-FUR-005</t>
  </si>
  <si>
    <t>BAN-GRA-010</t>
  </si>
  <si>
    <t>LOU-BOJ-010</t>
  </si>
  <si>
    <t>ACE-BAR-005</t>
  </si>
  <si>
    <t>BARRA DE APOIO EM AÇO INOX PARA P.N.E. L = 80 CM (LAVATÓRIO)</t>
  </si>
  <si>
    <t>DEM-BAN-005</t>
  </si>
  <si>
    <t>REMOÇÃO DE BANCADA DE PEDRA (MÁRMORE, GRANITO, ARDÓSIA, MARMORITE, ETC.)</t>
  </si>
  <si>
    <t>INSTALAÇÕES SANITÁRIAS</t>
  </si>
  <si>
    <t>10.35.11</t>
  </si>
  <si>
    <t>CX. SIFONADA PVC C/GRELHA QUADR/RED. 150X150X50 MM</t>
  </si>
  <si>
    <t>DEOP-000-008</t>
  </si>
  <si>
    <t>DEOP-000-010</t>
  </si>
  <si>
    <t>REDE SUBTERRANEA EM PVC ESGOTO PB, INCLUSIVE CONEXÕES E
SUPORTES, 100 MM , CAVAS, COMPACTAÇÃO, ENVELOPAMENTO E
REATERRO APILOADO</t>
  </si>
  <si>
    <t>DEOP-000-011</t>
  </si>
  <si>
    <t>REDE SUBTERRANEA EM PVC ESGOTO PB, INCLUSIVE CONEXÕES E
SUPORTES, 150 MM , CAVAS, COMPACTAÇÃO, ENVELOPAMENTO E
REATERRO APILOADO</t>
  </si>
  <si>
    <t>HID-GOR-040</t>
  </si>
  <si>
    <t>CAIXA DE GORDURA ESPECIAL VOL. ACIMA DE 120 LITROS, EM
ALVENARIA DE 1/2 TIJOLO REQUEIMADO REVESTIDA E
IMPERMEABILIZADA, COM TAMPA DE CONCRETO, INCLUSIVE
ESCAVAÇÃO, REATERRO E BOTA-FORA</t>
  </si>
  <si>
    <t>HID-GOR-035</t>
  </si>
  <si>
    <t xml:space="preserve">CAIXA DE GORDURA PRÉ FABRICADA SIMPLES VOL. 120 LITROS </t>
  </si>
  <si>
    <t>HID-TUB-025</t>
  </si>
  <si>
    <t xml:space="preserve">TUBO PVC RÍGIDO SOLDÁVEL, ÁGUA INCLUSIVE CONEXÕES E
SUPORTES, 50 MM </t>
  </si>
  <si>
    <t>HID-TUB-005</t>
  </si>
  <si>
    <t xml:space="preserve">TUBO PVC RÍGIDO SOLDÁVEL, ÁGUA INCLUSIVE CONEXÕES E SUPORTES, 20 MM </t>
  </si>
  <si>
    <t>19.70.03</t>
  </si>
  <si>
    <t>TUBO PVC RIG. INCL.CONEXOES (TIGRE/EQUIVALENTE) D= 100MM</t>
  </si>
  <si>
    <t>DRE-TUB-005</t>
  </si>
  <si>
    <t>ÁGUA PLUVIAL</t>
  </si>
  <si>
    <t>14</t>
  </si>
  <si>
    <t>DIV-PED-015</t>
  </si>
  <si>
    <t xml:space="preserve">DIVISÓRIA EM GRANITO CINZA ANDORINHA E = 3 CM, INCLUSIVE FERRAGENS EM LATÃO CROMADO                                                         </t>
  </si>
  <si>
    <t>15</t>
  </si>
  <si>
    <t>16.20.11</t>
  </si>
  <si>
    <t>ESPELHO NACIONAL 60 X 40 CM, E= 4MM, COLOCADO COM PARAFUSO FINESON</t>
  </si>
  <si>
    <t>97622</t>
  </si>
  <si>
    <t>LIM-GER-005</t>
  </si>
  <si>
    <t>LIMPEZA GERAL DA OBRA</t>
  </si>
  <si>
    <t>DEM-TEL-005</t>
  </si>
  <si>
    <t>REMOÇÃO DE TELHA METÁLICA OU PVC, INCLUSIVE AFASTAMENTO E EMPILHAMENTO</t>
  </si>
  <si>
    <t>67,3</t>
  </si>
  <si>
    <t>8,63</t>
  </si>
  <si>
    <t>TRA-MAO-005</t>
  </si>
  <si>
    <t>TRANSPORTE DE MATERIAL DE QUALQUER NATUREZA CARRINHO DE MÃO DMT &lt;= 50 M</t>
  </si>
  <si>
    <t>INSTALAÇÕES DE COMBATE E PREVENÇÃO A INCÊNDIOS E PÂNICO</t>
  </si>
  <si>
    <t>PMLS</t>
  </si>
  <si>
    <t>INSTALAÇÕES DE COMBATE E PREVENÇÃO A INCÊNDIOS E PÂNICO INCLUSIVE PROJETO E APROVAÇÃO DO CORPO DE BOMBEIROS</t>
  </si>
  <si>
    <t>INSTALAÇÕES ELÉTRICAS</t>
  </si>
  <si>
    <t>TOTAL</t>
  </si>
  <si>
    <t>TOTAL GERAL DA OBRA</t>
  </si>
  <si>
    <t>CRONOGRAMA FÍSICO-FINANCEIRO</t>
  </si>
  <si>
    <t>ETAPAS/DESCRIÇÃO</t>
  </si>
  <si>
    <t>FÍSICO/ FINANCEIRO</t>
  </si>
  <si>
    <t>TOTAL  ETAPAS</t>
  </si>
  <si>
    <t>MÊS 01</t>
  </si>
  <si>
    <t>MÊS 02</t>
  </si>
  <si>
    <t>2</t>
  </si>
  <si>
    <t>5</t>
  </si>
  <si>
    <t>7</t>
  </si>
  <si>
    <t>12</t>
  </si>
  <si>
    <t>13</t>
  </si>
  <si>
    <t>ALESSANDRO JORGE SALVINO</t>
  </si>
  <si>
    <t>DIRETOR DE OBRAS</t>
  </si>
  <si>
    <t>Acórdão 2622/2013</t>
  </si>
  <si>
    <t>CALCULO DO BDI -CONSTRUÇÃO DE EDIFÍCIOS</t>
  </si>
  <si>
    <t>CONTRATO</t>
  </si>
  <si>
    <t>PREFEITURA MUNICIPAL DE LAGOA SANTA</t>
  </si>
  <si>
    <t>Empreendimento ( Nome/Apelido)</t>
  </si>
  <si>
    <t>Programa</t>
  </si>
  <si>
    <t>Município</t>
  </si>
  <si>
    <t>UF</t>
  </si>
  <si>
    <t>LAGOA SANTA</t>
  </si>
  <si>
    <t>Gestor (Ministério)</t>
  </si>
  <si>
    <t>Parâmetros para cálculo do BDI</t>
  </si>
  <si>
    <t>Itens Admissíveis</t>
  </si>
  <si>
    <t>Intervalos admissíveis sem justificativa</t>
  </si>
  <si>
    <t>Índices adotados</t>
  </si>
  <si>
    <t>Administração Central (AC)</t>
  </si>
  <si>
    <t xml:space="preserve">De </t>
  </si>
  <si>
    <t>até</t>
  </si>
  <si>
    <t>Seguro e Garantia (S+G)</t>
  </si>
  <si>
    <t>Risco (R)</t>
  </si>
  <si>
    <t>Despesas financeiras (DF)</t>
  </si>
  <si>
    <t>Lucro (L)</t>
  </si>
  <si>
    <t>Tributos (T)</t>
  </si>
  <si>
    <t>INSS desoneração (E)</t>
  </si>
  <si>
    <t>ou</t>
  </si>
  <si>
    <t>Controle</t>
  </si>
  <si>
    <t>BDI ADMISSÍVEL</t>
  </si>
  <si>
    <t>BDI NÃO ADMISSÍVEL</t>
  </si>
  <si>
    <t>BDI CALCULADO ----&gt;</t>
  </si>
  <si>
    <t>BDI =[(1+AC+S+R+G)*(1+DF)*(1+L)/(1-(T+E))-1]</t>
  </si>
  <si>
    <t>ACE-BEB-020</t>
  </si>
  <si>
    <t xml:space="preserve">BEBEDOURO MG-F INFANTIL INOX </t>
  </si>
  <si>
    <t>8,32</t>
  </si>
  <si>
    <t>77,11</t>
  </si>
  <si>
    <t>CAIXA DE INSPEÇÃO 90X90X80CM EM ALVENARIA - EXECUÇÃO</t>
  </si>
  <si>
    <t>SERVIÇOS PRELIMINARES</t>
  </si>
  <si>
    <t>HID-MIT-005</t>
  </si>
  <si>
    <t>MITRA PVC RÍGIDO (TERMINAL DE VENTILAÇÃO TIPO) 75 MM</t>
  </si>
  <si>
    <t>TUBO PVC, SERIE NORMAL, ESGOTO PREDIAL, DN 75 MM, FORNECIDO E INSTALADO EM PRUMADA DE ESGOTO SANITÁRIO OU VENTILAÇÃO.</t>
  </si>
  <si>
    <t>10.10.03</t>
  </si>
  <si>
    <t>FUNDAÇÕES</t>
  </si>
  <si>
    <t>3.2</t>
  </si>
  <si>
    <t xml:space="preserve">TRA-CAM-015 </t>
  </si>
  <si>
    <t>TRANSPORTE DE MATERIAL DE QUALQUER NATUREZA EM CAMINHÃO 2 KM &lt; DMT &lt;= 5 KM(DENTRO DO PERÍMETRO URBANO)</t>
  </si>
  <si>
    <t xml:space="preserve">M3KM </t>
  </si>
  <si>
    <t>CARGA DE MATERIAL DE QQUER NATUREZA SOBRE CAMINHAO MANUAL</t>
  </si>
  <si>
    <t>03.12.01</t>
  </si>
  <si>
    <t xml:space="preserve"> TRANSPORTE DE MATERIAL DE QUALQUER NATUREZA EM CAMINHÃO 2 KM &lt; DMT &lt;= 5 KM(DENTRO DO PERÍMETRO URBANO)</t>
  </si>
  <si>
    <t>1,44</t>
  </si>
  <si>
    <t>96537</t>
  </si>
  <si>
    <t xml:space="preserve">FABRICAÇÃO, MONTAGEM E DESMONTAGEM DE FÔRMA PARA BLOCO DE COROAMENTO, EM CHAPA DE MADEIRA COMPENSADA RESINADA, E=17 MM, 2 UTILIZAÇÕES. </t>
  </si>
  <si>
    <t xml:space="preserve">LAJES </t>
  </si>
  <si>
    <t>15.02.19</t>
  </si>
  <si>
    <t>MERCADO</t>
  </si>
  <si>
    <t>EXECUÇÃO DE PASSEIO (CALÇADA) OU PISO DE CONCRETO COM CONCRETO MOLDADO IN LOCO, FEITO EM OBRA, ACABAMENTO CONVENCIONAL, ESPESSURA 6 CM, ARMADO.</t>
  </si>
  <si>
    <t>REVESTIMENTO COM AZULEJO BRANCO 20X20CM, EXTRA</t>
  </si>
  <si>
    <t>14.15.06</t>
  </si>
  <si>
    <t>ADMINISTRAÇÃO</t>
  </si>
  <si>
    <t>INSTALAÇÃO DA OBRA</t>
  </si>
  <si>
    <t>15.17.20</t>
  </si>
  <si>
    <t>PISO CERAMICO PEI-5 (33,5X33,5)CM URBANUS GRAY/WHITE ELIANE/EQUIVALENTE</t>
  </si>
  <si>
    <t>3.1</t>
  </si>
  <si>
    <t>4.1</t>
  </si>
  <si>
    <t>4.2</t>
  </si>
  <si>
    <t>4.3</t>
  </si>
  <si>
    <t>5.1</t>
  </si>
  <si>
    <t>5.2</t>
  </si>
  <si>
    <t>6.1</t>
  </si>
  <si>
    <t>6.2</t>
  </si>
  <si>
    <t>12.1</t>
  </si>
  <si>
    <t>13.1</t>
  </si>
  <si>
    <t>11.1</t>
  </si>
  <si>
    <t>11.2</t>
  </si>
  <si>
    <t>REDE SUBTERRANEA EM PVC ESGOTO PB, INCLUSIVE CONEXÕES E
SUPORTES, 50 MM , CAVAS, COMPACTAÇÃO, ENVELOPAMENTO E
REATERRO APILOADO</t>
  </si>
  <si>
    <t>10.1</t>
  </si>
  <si>
    <t>10.2</t>
  </si>
  <si>
    <t>9.1</t>
  </si>
  <si>
    <t>9.2</t>
  </si>
  <si>
    <t>8.1</t>
  </si>
  <si>
    <t>PIN-ESM-005</t>
  </si>
  <si>
    <t xml:space="preserve">PINTURA ÓLEO/ESMALTE, 2 DEMÃOS EM ESQUADRIAS DE FERRO </t>
  </si>
  <si>
    <t>ELE-ELE-010</t>
  </si>
  <si>
    <t>ELETRODUTO PVC RÍGIDO, ROSCA, INCLUSIVE CONEXÕES D = 3/4"</t>
  </si>
  <si>
    <t>ELE-DUT-005</t>
  </si>
  <si>
    <t>ELE-PER-025</t>
  </si>
  <si>
    <t>PERFILADO PERFURADO EM CHAPA DE AÇO COM TAMPA, DIMENSÕES 38 X 38 MM</t>
  </si>
  <si>
    <t>ELE-PER-035</t>
  </si>
  <si>
    <t>BASE COM 4 FUROS PARA FIXAÇÃO EXTERNA EM CHAPA DE AÇO PARA PERFILADO</t>
  </si>
  <si>
    <t>ELE-PER-040</t>
  </si>
  <si>
    <t>DERIVAÇÃO FINAL PARA ELETRODUTO EM CHAPA DE AÇO PARA PERFILADO</t>
  </si>
  <si>
    <t>ELE-PER-050</t>
  </si>
  <si>
    <t>DERIVAÇÃO LATERAL PARA ELETRODUTO EM CHAPA DE AÇO PARA PERFILADO</t>
  </si>
  <si>
    <t>ELE-PER-070</t>
  </si>
  <si>
    <t>SUPORTE EM CHAPA DE AÇO PARA PERFILADO</t>
  </si>
  <si>
    <t>ELE-CAL-045</t>
  </si>
  <si>
    <t>ELETROCALHA PERFURADA GALVANIZADA ELETROLÍTICA CHAPA 14 - 100 X 50 MM COM TAMPA, INCLUSIVE CONEXÃO</t>
  </si>
  <si>
    <t>11.24.05</t>
  </si>
  <si>
    <t>CABO FLEXÍVEL NÃO HALOGÊNO #2,5 MM2, ISOLAMENTO 750V</t>
  </si>
  <si>
    <t>11.24.06</t>
  </si>
  <si>
    <t>CABO FLEXÍVEL NÃO HALOGÊNO #4,0 MM2, ISOLAMENTO 750V</t>
  </si>
  <si>
    <t>11.24.07</t>
  </si>
  <si>
    <t>CABO FLEXÍVEL NÃO HALOGÊNO #6,0 MM2, ISOLAMENTO 750V</t>
  </si>
  <si>
    <t>11.24.08</t>
  </si>
  <si>
    <t>CABO FLEXÍVEL NÃO HALOGÊNO #10,0 MM2, ISOLAMENTO 750V</t>
  </si>
  <si>
    <t>11.24.45</t>
  </si>
  <si>
    <t>CABO FLEXÍVEL NÃO HALOGÊNO C/1 CONDUTOR # 1 X  16,0 MM2, ISOLAMENTO 1KV</t>
  </si>
  <si>
    <t>11.24.46</t>
  </si>
  <si>
    <t>CABO FLEXÍVEL NÃO HALOGÊNO C/1 CONDUTOR # 1 X  25,0 MM2, ISOLAMENTO 1KV</t>
  </si>
  <si>
    <t>ELE-CXS-160</t>
  </si>
  <si>
    <t>CAIXA DE LIGAÇÃO DE PVC PARA ELETRODUTO FLEXÍVEL , RETANGULAR, DIMENSÕES 4 X 2"</t>
  </si>
  <si>
    <t>ELE-CXS-165</t>
  </si>
  <si>
    <t>CAIXA DE LIGAÇÃO DE PVC PARA ELETRODUTO FLEXÍVEL , QUADRADA, DIMENSÕES 4 X 4"</t>
  </si>
  <si>
    <t>ELE-QUA-025</t>
  </si>
  <si>
    <t>QUADRO DE DISTRIBUIÇÃO PARA 42 MÓDULOS COM BARRAMENTO 100A</t>
  </si>
  <si>
    <t>11.15.31</t>
  </si>
  <si>
    <t>QUADRO DISTRIBUIÇAO DE CIRCUITOS C/ BARRAMENTO 100A, 16 POSICOES - PADRAO DIN</t>
  </si>
  <si>
    <t>ELE-DIS-008</t>
  </si>
  <si>
    <t>DISJUNTOR MONOPOLAR TERMOMAGNÉTICO 5KA, DE 20A</t>
  </si>
  <si>
    <t>ELE-DIS-010</t>
  </si>
  <si>
    <t>DISJUNTOR MONOPOLAR TERMOMAGNÉTICO 5KA, DE 30A</t>
  </si>
  <si>
    <t>11.20.01</t>
  </si>
  <si>
    <t>INTERRUPTOR DIFERENCIAL RESIDUAL - BIPOLAR 25A-30MA, 2 MOD. REF. WRX 22530 ELETROMAR/ EQUIVALENTE</t>
  </si>
  <si>
    <t>11.20.02</t>
  </si>
  <si>
    <t>INTERRUPTOR DIFERENCIAL RESIDUAL - BIPOLAR 40A-30MA, 2 MOD. REF. WRX 24030 ELETROMAR OU EQUIVALENTE</t>
  </si>
  <si>
    <t>ELE-INT-015</t>
  </si>
  <si>
    <t>INTERRUPTOR UMA TECLA SIMPLES 10 A - 250 V, COM PLACA</t>
  </si>
  <si>
    <t>ELE-INT-026</t>
  </si>
  <si>
    <t>CONJUNTO 2 INTERRUPTORES SIMPLES COM PLACA</t>
  </si>
  <si>
    <t>ELE-INT-010</t>
  </si>
  <si>
    <t>INTERRUPTOR, UMA TECLA PARALELO 10 A - 250 V</t>
  </si>
  <si>
    <t>ELE-TOM-015</t>
  </si>
  <si>
    <t xml:space="preserve">TOMADA SIMPLES - 2P + T - 20A COM PLACA </t>
  </si>
  <si>
    <t>ELE-LUM-026</t>
  </si>
  <si>
    <t>LUMINÁRIA CHANFRADA PARA LÂMPADA FLUORESCENTE 2 X 32 W COMPLETA</t>
  </si>
  <si>
    <t>ELE-LAM-050</t>
  </si>
  <si>
    <t>LÂMPADA FLUORESCENTE TLDRS 32/ 84 - 32 W - G13</t>
  </si>
  <si>
    <t>SISTEMA DE PREVENÇÃO CONTRA DESCARGAS ATMOSFÉRICAS - SPDA</t>
  </si>
  <si>
    <t>CORDOALHA DE COBRE NÚ, INCLUSIVE ISOLADORES - 35MM2 - FORNECIMENO E INSTALAÇÃO</t>
  </si>
  <si>
    <t>CORDOALHA DE COBRE NÚ, INCLUSIVE ISOLADORES - 50MM2 - FORNECIMENO E INSTALAÇÃO</t>
  </si>
  <si>
    <t>SPDA-ATE-005</t>
  </si>
  <si>
    <t>ATERRAMENTO COMPLETO PARA PÁRA-RAIOS, COM HASTES DE COBRE COM ALMA  DE AÇO TIPO ''COPPERWELD''</t>
  </si>
  <si>
    <t>SPDA-PRO-005</t>
  </si>
  <si>
    <t>PROTEÇÃO DA CORDOALHA DO PÁRA-RAIO COM TUBO DE PVC RÍGIDO, Ø 50 MM (2"), COMPRIMENTO 3,00 M</t>
  </si>
  <si>
    <t>SPDA-TER-010</t>
  </si>
  <si>
    <t>TERMINAL AÉREO H = 25CM, D=3/8''</t>
  </si>
  <si>
    <t>SPDA-PRE-010</t>
  </si>
  <si>
    <t>PRESILHA PARA CABO DE COBRE SEÇÃO TRANSVERSAL 35 MM2</t>
  </si>
  <si>
    <t>TER-ESC-035</t>
  </si>
  <si>
    <t>ESCAVAÇÃO MANUAL DE VALAS H &lt;= 1,50 M</t>
  </si>
  <si>
    <t>TER-REA-010</t>
  </si>
  <si>
    <t>REATERRO COMPACTADO DE VALA COM EQUIPAMENTO PLACA VIBRATÓRIA</t>
  </si>
  <si>
    <t>PROJETOS EXECUTIVOS</t>
  </si>
  <si>
    <t>PROJ-EXE-150</t>
  </si>
  <si>
    <t>PROJETO EXECUTIVO DE INSTALAÇÃO ELETRICA</t>
  </si>
  <si>
    <t>PROJ-EXE-195</t>
  </si>
  <si>
    <t>PROJETO EXECUTIVO DE SPDA</t>
  </si>
  <si>
    <t xml:space="preserve">LIMPEZA GERAL </t>
  </si>
  <si>
    <t>7.1</t>
  </si>
  <si>
    <t>11.3</t>
  </si>
  <si>
    <t>14.1</t>
  </si>
  <si>
    <t>15.1</t>
  </si>
  <si>
    <t>16.1</t>
  </si>
  <si>
    <t>PORTÃO DE GRADE COLOCADO COM CADEADO</t>
  </si>
  <si>
    <t xml:space="preserve">MOBILIZAÇÃO E DESMOBILIZAÇÃO DE OBRAS ATÉ O VALOR DE 1.000.000,00 </t>
  </si>
  <si>
    <t>CLIMATIZAÇÃO</t>
  </si>
  <si>
    <t>CORRIMAO D= 1 1/2" DUPLO (EXCLUSIVE TUBO)</t>
  </si>
  <si>
    <t>ACE-BEB-010</t>
  </si>
  <si>
    <t>BEBEDOURO GEMINADO MG-F 80 INOX</t>
  </si>
  <si>
    <t>MET-TOR-040</t>
  </si>
  <si>
    <t xml:space="preserve">TORNEIRA PARA TANQUE EM METAL, CROMADO, 1/2" 
</t>
  </si>
  <si>
    <t>LOU-TAN-025</t>
  </si>
  <si>
    <t xml:space="preserve">TANQUE 01 BOJO, PRÉ-MOLDADO DE CONCRETO COM ACABAMENTO EM MARMORITE CINZA
</t>
  </si>
  <si>
    <t xml:space="preserve">JANELA DE AÇO DE CORRER, 2 FOLHAS, FIXAÇÃO COM PARAFUSO SOBRE CONTRAMARCO (EXCLUSIVE CONTRAMARCO), COM VIDROS, PADRONIZADA. </t>
  </si>
  <si>
    <r>
      <t xml:space="preserve">PORTA DE SANITÁRIO COMPLETA, COM BATENTES DE FERRO,
</t>
    </r>
    <r>
      <rPr>
        <sz val="10"/>
        <rFont val="Calibri"/>
        <family val="2"/>
      </rPr>
      <t>ESTRUTURA EM METALON 20 X 30 MM, FOLHA EM CHAPA
GALVANIZADA Nº. 18, TRANQUETA E DOBRADIÇAS - 60 X 150 CM</t>
    </r>
  </si>
  <si>
    <r>
      <t xml:space="preserve">PORTA DE SANITÁRIO COMPLETA, COM BATENTES DE FERRO,
</t>
    </r>
    <r>
      <rPr>
        <sz val="10"/>
        <rFont val="Calibri"/>
        <family val="2"/>
      </rPr>
      <t>ESTRUTURA EM METALON 20 X 30 MM, FOLHA EM CHAPA
GALVANIZADA Nº. 18, TRANQUETA E DOBRADIÇAS - 80 X 150 CM</t>
    </r>
  </si>
  <si>
    <r>
      <t>FORNECIMENTO E ASSENTAMENTO DE TUBO PVC RÍGIDO NBR-7362  D</t>
    </r>
    <r>
      <rPr>
        <sz val="10"/>
        <rFont val="Calibri"/>
        <family val="2"/>
      </rPr>
      <t>= 50 MM, INCLUSIVE CONEXÕES E SUPORTES</t>
    </r>
  </si>
  <si>
    <t>1.3</t>
  </si>
  <si>
    <t>1.4</t>
  </si>
  <si>
    <t>01.09.03</t>
  </si>
  <si>
    <t>01.09.10</t>
  </si>
  <si>
    <t>PRAZO DE EXECUÇÃO: 2 MESES</t>
  </si>
  <si>
    <t>ESQUADRIAS E SERRALHERIA</t>
  </si>
  <si>
    <t xml:space="preserve">DEMOLIÇÃO DE ALVENARIA DE BLOCO FURADO, DE FORMA MANUAL, SEM REAPROVEITAMENTO. </t>
  </si>
  <si>
    <t>TORNEIRA CROMADA DE MESA, 1/2" OU 3/4", PARA LAVATÓRIO, PADRÃO MÉDIO - FORNECIMENTO E INSTALAÇÃO.</t>
  </si>
  <si>
    <t>VASO SANITARIO SIFONADO CONVENCIONAL PARA PCD SEM FURO FRONTAL COM LOUÇA BRANCA SEM ASSENTO, INCLUSO CONJUNTO DE LIGAÇÃO PARA BACIA SANITÁRIA AJUSTÁVEL - FORNECIMENTO E INSTALAÇÃO.</t>
  </si>
  <si>
    <t xml:space="preserve">PAPELEIRA DE PAREDE EM METAL CROMADO SEM TAMPA, INCLUSO FIXAÇÃO. </t>
  </si>
  <si>
    <t xml:space="preserve">SABONETEIRA DE PAREDE EM METAL CROMADO, INCLUSO FIXAÇÃO. </t>
  </si>
  <si>
    <t xml:space="preserve">SABONETEIRA PLASTICA TIPO DISPENSER PARA SABONETE LIQUIDO COM RESERVATORIO 800 A 1500 ML, INCLUSO FIXAÇÃO. </t>
  </si>
  <si>
    <t>RALO SECO, PVC, DN 100 X 40 MM, JUNTA SOLDÁVEL, FORNECIDO E INSTALADO EM RAMAL DE DESCARGA OU EM RAMAL DE ESGOTO SANITÁRIO.</t>
  </si>
  <si>
    <t>4.4</t>
  </si>
  <si>
    <t>4.5</t>
  </si>
  <si>
    <t>4.6</t>
  </si>
  <si>
    <t>4.7</t>
  </si>
  <si>
    <t>4.8</t>
  </si>
  <si>
    <t>5.3</t>
  </si>
  <si>
    <t>7.2</t>
  </si>
  <si>
    <t>7.3</t>
  </si>
  <si>
    <t>9.3</t>
  </si>
  <si>
    <t>9.4</t>
  </si>
  <si>
    <t>9.5</t>
  </si>
  <si>
    <t>9.6</t>
  </si>
  <si>
    <t>9.7</t>
  </si>
  <si>
    <t>9.8</t>
  </si>
  <si>
    <t>12.2</t>
  </si>
  <si>
    <t>15.2</t>
  </si>
  <si>
    <t>mês</t>
  </si>
  <si>
    <t>h</t>
  </si>
  <si>
    <t>LAVATÓRIO PEQUENO LOUÇA BRANCA SEM COLUNA, INCLUSIVE VÁLVULA E SIFÃO CROMADOS</t>
  </si>
  <si>
    <t>FURAÇÃO E COLAGEM DE BOJO</t>
  </si>
  <si>
    <t>BANCADA EM GRANITO CINZA ANDORINHA E = 3 CM, APOIADA EM ALVENARIA</t>
  </si>
  <si>
    <t>BOJO EM AÇO INOX N° 2 (56 X 33 X 11,5 CM) COM VÁLVULA E SIFÃO CROMADOS</t>
  </si>
  <si>
    <t>DUTO CORRUGADO EM PEAD (POLIETILENO DE ALTA DENSIDADE), PARA PROTEÇÃO DE CABOS SUBTERRÂNEOS Ø 1 1/2" (40 MM)</t>
  </si>
  <si>
    <t>m3xkm</t>
  </si>
  <si>
    <t>Lagoa Santa, 19 de março de 2018.</t>
  </si>
  <si>
    <t>10.3</t>
  </si>
  <si>
    <t>11.2.5</t>
  </si>
  <si>
    <t>9.9</t>
  </si>
  <si>
    <t>9.10</t>
  </si>
  <si>
    <t>ALVENARIA E DIVISOES</t>
  </si>
  <si>
    <t>8.2</t>
  </si>
  <si>
    <t>15.3</t>
  </si>
  <si>
    <t>15.4</t>
  </si>
  <si>
    <t>15.5</t>
  </si>
  <si>
    <t>15.6</t>
  </si>
  <si>
    <t>15.7</t>
  </si>
  <si>
    <t>15.8</t>
  </si>
  <si>
    <t>9.11</t>
  </si>
  <si>
    <t>3.3</t>
  </si>
  <si>
    <t>PROJ-EXE-210</t>
  </si>
  <si>
    <t>PROJETO EXECUTIVO DE PREVENÇÃO E COMBATE A INCÊNDIO</t>
  </si>
  <si>
    <t>TRIBUTOS PRATICADOS NO MUNICÍPIO</t>
  </si>
  <si>
    <t xml:space="preserve">INSS </t>
  </si>
  <si>
    <t>PIS/COFINS</t>
  </si>
  <si>
    <t>Nos percentuais referentes a tributos deverá ser considerado para efeito de calculo o ISS do município ou correspondente na sua inserção no Simples Nacional;</t>
  </si>
  <si>
    <t>LOCAL:  RUA 4 E RUA K - BAIRRO VARGEM DO LOBO - LAGOA SANTA.</t>
  </si>
  <si>
    <t>16</t>
  </si>
  <si>
    <t xml:space="preserve">PRAZO TOTAL DA OBRA: 02 MESES </t>
  </si>
  <si>
    <t xml:space="preserve">ESCAVAÇÃO MANUAL PARA BLOCO DE COROAMENTO OU SAPATA, COM PREVISÃO DE FÔRMA. </t>
  </si>
  <si>
    <t>8.3</t>
  </si>
  <si>
    <t>ALV-DRY-015</t>
  </si>
  <si>
    <t xml:space="preserve">PAREDE DE GESSO ACARTONADO, DRY-WALL - 1RU + 1RU (DIVISÃO
ENTRE ÁREAS UMIDAS DE UMA MESMA UNIDADE) </t>
  </si>
  <si>
    <t>VIDRO TEMPERADO INCOLOR, ESPESSURA 8MM, FORNECIMENTO E INSTALACAO, INCLUSIVE MASSA PARA VEDACAO</t>
  </si>
  <si>
    <t>TER-REG-010</t>
  </si>
  <si>
    <t xml:space="preserve">REGULARIZAÇÃO E COMPACTAÇÃO DE TERRENO COM PLACA VIBRATÓRIA </t>
  </si>
  <si>
    <t>CONTAINER 6,0X2,30X2,82 M COM ISOLAMENTO TERMICO ESCRITORIO C/ AR CONDIC. E SANITARIO COMPLETO</t>
  </si>
  <si>
    <t>CONTAINER 6,0X2,30X2,82 M COM ISOLAMENTO TERMICO DEPOSITO E FERRAMENTARIA COM LAVATORIO</t>
  </si>
  <si>
    <t>LAJE DE TRANSIÇAO E= 10 CM, COM JUNTA DE MADEIRA DE 2 X 2M</t>
  </si>
  <si>
    <t>DISJUNTOR BIPOLAR TERMOMAGNÉTICO 5KA, DE 25A</t>
  </si>
  <si>
    <t>ELE-DIS-064</t>
  </si>
  <si>
    <t>ELE-DIS-007</t>
  </si>
  <si>
    <t>ELE-DIS-063</t>
  </si>
  <si>
    <t>DISJUNTOR BIPOLAR TERMOMAGNÉTICO 5KA, DE 20A</t>
  </si>
  <si>
    <t>ELE-DIS-024</t>
  </si>
  <si>
    <t>PADRAO CEMIG AEREO EM MURETA TIPO C7, DEMANDA 66,1 A 75 KVA (3F+N)</t>
  </si>
  <si>
    <t>11.61.13</t>
  </si>
  <si>
    <t>ELE-DIS-049</t>
  </si>
  <si>
    <t>74209/001</t>
  </si>
  <si>
    <t xml:space="preserve">PLACA DE OBRA EM CHAPA DE ACO GALVANIZADO </t>
  </si>
  <si>
    <t>4.9</t>
  </si>
  <si>
    <t xml:space="preserve">ESCAVAÇÃO MANUAL DE VIGA DE BORDA PARA RADIER. </t>
  </si>
  <si>
    <t xml:space="preserve">EST-FOR-010 </t>
  </si>
  <si>
    <t xml:space="preserve">FORMA E DESFORMA DE COMPENSADO RESINADO ESPESSURA 10
MM, EXCLUSIVE ESCORAMENTO (3X) </t>
  </si>
  <si>
    <t>83,2</t>
  </si>
  <si>
    <t>31,85</t>
  </si>
  <si>
    <t>808,81</t>
  </si>
  <si>
    <t>16,33</t>
  </si>
  <si>
    <t>5.4</t>
  </si>
  <si>
    <t>5.5</t>
  </si>
  <si>
    <t>5.6</t>
  </si>
  <si>
    <t>5.7</t>
  </si>
  <si>
    <t>5.8</t>
  </si>
  <si>
    <t>5.9</t>
  </si>
  <si>
    <t>5.10</t>
  </si>
  <si>
    <t xml:space="preserve">PISOS </t>
  </si>
  <si>
    <t>REVESTIMENTO E PINTURA</t>
  </si>
  <si>
    <t>10.4</t>
  </si>
  <si>
    <t>10.5</t>
  </si>
  <si>
    <t>11.4</t>
  </si>
  <si>
    <t>11.5</t>
  </si>
  <si>
    <t>11.6</t>
  </si>
  <si>
    <t>11.7</t>
  </si>
  <si>
    <t>12.1.1</t>
  </si>
  <si>
    <t>12.1.2</t>
  </si>
  <si>
    <t>12.1.3</t>
  </si>
  <si>
    <t>12.1.4</t>
  </si>
  <si>
    <t>12.1.5</t>
  </si>
  <si>
    <t>12.1.6</t>
  </si>
  <si>
    <t>12.1.7</t>
  </si>
  <si>
    <t>12.1.8</t>
  </si>
  <si>
    <t>12.1.9</t>
  </si>
  <si>
    <t>12.1.10</t>
  </si>
  <si>
    <t>12.1.11</t>
  </si>
  <si>
    <t>12.1.12</t>
  </si>
  <si>
    <t>12.1.13</t>
  </si>
  <si>
    <t>12.1.14</t>
  </si>
  <si>
    <t>12.1.15</t>
  </si>
  <si>
    <t>12.1.16</t>
  </si>
  <si>
    <t>12.1.17</t>
  </si>
  <si>
    <t>12.1.18</t>
  </si>
  <si>
    <t>12.1.19</t>
  </si>
  <si>
    <t>12.1.20</t>
  </si>
  <si>
    <t>12.1.21</t>
  </si>
  <si>
    <t>12.1.22</t>
  </si>
  <si>
    <t>12.1.23</t>
  </si>
  <si>
    <t>12.1.24</t>
  </si>
  <si>
    <t>TER-ATE-010</t>
  </si>
  <si>
    <t xml:space="preserve">ATERRO COMPACTADO COM PLACA VIBRATÓRIA M3 </t>
  </si>
  <si>
    <t>12.2.1</t>
  </si>
  <si>
    <t>12.2.2</t>
  </si>
  <si>
    <t>12.2.3</t>
  </si>
  <si>
    <t>12.2.4</t>
  </si>
  <si>
    <t>12.2.5</t>
  </si>
  <si>
    <t>12.2.6</t>
  </si>
  <si>
    <t>12.2.7</t>
  </si>
  <si>
    <t>12.2.8</t>
  </si>
  <si>
    <t>12.2.9</t>
  </si>
  <si>
    <t>12.2.10</t>
  </si>
  <si>
    <t>12.2.11</t>
  </si>
  <si>
    <t>12.3</t>
  </si>
  <si>
    <t>12.3.1</t>
  </si>
  <si>
    <t>12.3.2</t>
  </si>
  <si>
    <t>13.2</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</si>
  <si>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</si>
  <si>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</si>
  <si>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</si>
  <si>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</si>
  <si>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</si>
  <si>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</si>
  <si>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</si>
  <si>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</si>
  <si>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</si>
  <si>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</si>
  <si>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</si>
  <si>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</si>
  <si>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</si>
  <si>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</si>
  <si>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</si>
  <si>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</si>
  <si>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</si>
  <si>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</si>
  <si>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</si>
  <si>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</si>
  <si>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</si>
  <si>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</si>
  <si>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</si>
  <si>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</si>
  <si>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</si>
  <si>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</si>
  <si>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16.2</t>
  </si>
  <si>
    <t>16.3</t>
  </si>
  <si>
    <t>16.4</t>
  </si>
  <si>
    <t>16.5</t>
  </si>
  <si>
    <t>16.6</t>
  </si>
  <si>
    <t>16.7</t>
  </si>
  <si>
    <t>16.8</t>
  </si>
  <si>
    <t>17.1</t>
  </si>
  <si>
    <t xml:space="preserve">REMOÇÃO DE LUMINÁRIAS, DE FORMA MANUAL, SEM REAPROVEITAMENTO. </t>
  </si>
  <si>
    <t>REMOÇÃO DE CABOS ELÉTRICOS, DE FORMA MANUAL, SEM REAPROVEITAMENTO.</t>
  </si>
  <si>
    <t>4.10</t>
  </si>
  <si>
    <t xml:space="preserve">DISJUNTOR TRIPOLAR TERMOMAGNÉTICO 10KA, DE 200A
</t>
  </si>
  <si>
    <t xml:space="preserve">DISJUNTOR BIPOLAR TERMOMAGNÉTICO 10KA, DE 50A
</t>
  </si>
  <si>
    <t xml:space="preserve">DISJUNTOR MONOPOLAR TERMOMAGNÉTICO 5KA, DE 16A
</t>
  </si>
  <si>
    <t>17</t>
  </si>
  <si>
    <t>FORNECIMENTO DE ESTRUTURA METÁLICA FEITA COM METALONS 70X70, 50X50 E 50X30 CHAPA 18, PINTURA ESMALTE SINTÉTICO E COBERTURA COM PLACAS DE POLICARBONATO ALVEOLAR REFLETIVO.</t>
  </si>
  <si>
    <t>FORNECIMENTO E INSTALAÇÃO DE FORRO MINERAL 0,625x0,625 m</t>
  </si>
  <si>
    <t>FORNECIMENTO E INSTALAÇÃO DE EXAUTORES EOLICOS  24" FABRICADO EM ALUMÍNIO COMPLETO COM ROTOR, BASE DE FIXAÇÃO E PESCOÇO AJUSTÁVEL. INCLUINDO MATERIAL DE FIXAÇÃO, MATERIAL DE VEDAÇÃO E MÃO DE OBRA DE INSTALAÇÃO.</t>
  </si>
  <si>
    <t>FORNECIMENTO E INSTALAÇÃO DE RESERVATÓRIO TIPO TAÇA COM ÁGUA NA COLUNA, CAPACIDADE 10 M³.</t>
  </si>
  <si>
    <t>COMPOSIÇÃO 2</t>
  </si>
  <si>
    <t>COMPOISÇÃO 1</t>
  </si>
  <si>
    <t>COBERTURA EM TELHA METÁLICA GALVANIZADA TRAPEZOIDAL E = 0,50 MM, SIMPLES (SOMENTE INSTALAÇÃO)</t>
  </si>
  <si>
    <t>FORNECIMENTO E INSTALAÇÃO DE CLIMATIZADORES EVAPORATIVO COM VAZÃO DE 22.000 M³/H E VAZÃO DE 40.000 M³/H.</t>
  </si>
  <si>
    <t>CONTRATANTE: PREFEITURA MUNICIPAL DE LAGOA SANTA</t>
  </si>
  <si>
    <t>3.4</t>
  </si>
  <si>
    <t>PROJETO EXECUTIVO DE INSTALAÇÕES HIDRO SANITÁRIAS</t>
  </si>
  <si>
    <t>PROJ-EXE-135</t>
  </si>
  <si>
    <t>PR A1</t>
  </si>
  <si>
    <t>PR A2</t>
  </si>
  <si>
    <t>ALVENARIA DE TIJOLO CERÂMICO FURADO E = 15 CM, A REVESTIR</t>
  </si>
  <si>
    <t>ALV-TIJ-030</t>
  </si>
  <si>
    <t>REGIÃO/MÊS DE REFERÊNCIA: SUDECAP FEV/18 -  SETOP JAN/18  - SINAPI MAR/18</t>
  </si>
  <si>
    <t>OBRA: ADEQUAÇÃO QUE CONSISTE EM REFORMA E IMPLANTAÇÃO DAS FUTURAS INSTALAÇÕES DA CRECHE RESIDENCIAL LAGOA SANTA</t>
  </si>
  <si>
    <t>GRACE LIMA DO AMARAL</t>
  </si>
  <si>
    <t>ENGENHEIRA CIVIL</t>
  </si>
  <si>
    <t>CONTRATANTE</t>
  </si>
  <si>
    <t>ADEQUAÇÃO QUE CONSISTE NA REFORMA E IMPLANTAÇÃO DAS FUTURAS INSTALAÇÕES DA CRECHE RESIDENCIAL LAGOA SANTA</t>
  </si>
  <si>
    <t>DATA: 19/03/2018</t>
  </si>
</sst>
</file>

<file path=xl/styles.xml><?xml version="1.0" encoding="utf-8"?>
<styleSheet xmlns="http://schemas.openxmlformats.org/spreadsheetml/2006/main">
  <numFmts count="9">
    <numFmt numFmtId="44" formatCode="_-&quot;R$&quot;\ * #,##0.00_-;\-&quot;R$&quot;\ * #,##0.00_-;_-&quot;R$&quot;\ * &quot;-&quot;??_-;_-@_-"/>
    <numFmt numFmtId="43" formatCode="_-* #,##0.00_-;\-* #,##0.00_-;_-* &quot;-&quot;??_-;_-@_-"/>
    <numFmt numFmtId="164" formatCode="d/m/yyyy"/>
    <numFmt numFmtId="165" formatCode="_(* #,##0.00_);_(* \(#,##0.00\);_(* \-??_);_(@_)"/>
    <numFmt numFmtId="166" formatCode="0.00_ ;[Red]\-0.00\ "/>
    <numFmt numFmtId="167" formatCode="_(* #,##0.00_);_(* \(#,##0.00\);_(* &quot;-&quot;??_);_(@_)"/>
    <numFmt numFmtId="168" formatCode="#."/>
    <numFmt numFmtId="169" formatCode="_(&quot;R$ &quot;* #,##0.00_);_(&quot;R$ &quot;* \(#,##0.00\);_(&quot;R$ &quot;* &quot;-&quot;??_);_(@_)"/>
    <numFmt numFmtId="170" formatCode="_(&quot;R$&quot;* #,##0.00_);_(&quot;R$&quot;* \(#,##0.00\);_(&quot;R$&quot;* &quot;-&quot;??_);_(@_)"/>
  </numFmts>
  <fonts count="68">
    <font>
      <sz val="10"/>
      <name val="Arial"/>
      <charset val="1"/>
    </font>
    <font>
      <sz val="10"/>
      <color indexed="8"/>
      <name val="Arial"/>
      <family val="2"/>
      <charset val="1"/>
    </font>
    <font>
      <b/>
      <sz val="14"/>
      <color indexed="9"/>
      <name val="Arial"/>
      <family val="2"/>
      <charset val="1"/>
    </font>
    <font>
      <b/>
      <sz val="10"/>
      <color indexed="8"/>
      <name val="Arial"/>
      <family val="2"/>
      <charset val="1"/>
    </font>
    <font>
      <sz val="11"/>
      <name val="Calibri"/>
      <family val="2"/>
      <charset val="1"/>
    </font>
    <font>
      <b/>
      <sz val="11"/>
      <color indexed="9"/>
      <name val="Calibri"/>
      <family val="2"/>
      <charset val="1"/>
    </font>
    <font>
      <sz val="10"/>
      <name val="Calibri"/>
      <family val="2"/>
      <charset val="1"/>
    </font>
    <font>
      <b/>
      <sz val="10"/>
      <color indexed="9"/>
      <name val="Calibri"/>
      <family val="2"/>
      <charset val="1"/>
    </font>
    <font>
      <sz val="10"/>
      <color indexed="8"/>
      <name val="Calibri"/>
      <family val="2"/>
      <charset val="1"/>
    </font>
    <font>
      <sz val="10"/>
      <name val="Arial"/>
      <family val="2"/>
      <charset val="1"/>
    </font>
    <font>
      <sz val="10"/>
      <color indexed="10"/>
      <name val="Arial"/>
      <family val="2"/>
      <charset val="1"/>
    </font>
    <font>
      <b/>
      <sz val="10"/>
      <name val="Calibri"/>
      <family val="2"/>
      <charset val="1"/>
    </font>
    <font>
      <b/>
      <sz val="12"/>
      <color indexed="8"/>
      <name val="Arial"/>
      <family val="2"/>
      <charset val="1"/>
    </font>
    <font>
      <b/>
      <sz val="8"/>
      <color indexed="8"/>
      <name val="Arial"/>
      <family val="2"/>
      <charset val="1"/>
    </font>
    <font>
      <sz val="8"/>
      <color indexed="8"/>
      <name val="Arial"/>
      <family val="2"/>
      <charset val="1"/>
    </font>
    <font>
      <sz val="11"/>
      <color indexed="8"/>
      <name val="Arial"/>
      <family val="2"/>
      <charset val="1"/>
    </font>
    <font>
      <sz val="10"/>
      <color indexed="9"/>
      <name val="Arial"/>
      <family val="2"/>
    </font>
    <font>
      <sz val="10"/>
      <name val="Arial"/>
      <family val="2"/>
    </font>
    <font>
      <sz val="10"/>
      <name val="Calibri"/>
      <family val="2"/>
    </font>
    <font>
      <sz val="11"/>
      <color indexed="8"/>
      <name val="Calibri"/>
      <family val="2"/>
    </font>
    <font>
      <sz val="8"/>
      <name val="Arial"/>
      <family val="2"/>
    </font>
    <font>
      <b/>
      <sz val="11"/>
      <color indexed="8"/>
      <name val="Calibri"/>
      <family val="2"/>
      <charset val="1"/>
    </font>
    <font>
      <b/>
      <sz val="12"/>
      <color indexed="8"/>
      <name val="Calibri"/>
      <family val="2"/>
      <charset val="1"/>
    </font>
    <font>
      <sz val="10"/>
      <color indexed="8"/>
      <name val="Calibri"/>
      <family val="2"/>
    </font>
    <font>
      <sz val="10"/>
      <name val="Calibri"/>
      <family val="2"/>
    </font>
    <font>
      <b/>
      <sz val="10"/>
      <color indexed="9"/>
      <name val="Calibri"/>
      <family val="2"/>
    </font>
    <font>
      <sz val="10"/>
      <color indexed="9"/>
      <name val="Calibri"/>
      <family val="2"/>
    </font>
    <font>
      <sz val="10"/>
      <color indexed="8"/>
      <name val="Calibri"/>
      <family val="2"/>
    </font>
    <font>
      <sz val="10"/>
      <color indexed="9"/>
      <name val="Calibri"/>
      <family val="2"/>
    </font>
    <font>
      <b/>
      <sz val="10"/>
      <color indexed="9"/>
      <name val="Calibri"/>
      <family val="2"/>
    </font>
    <font>
      <sz val="11"/>
      <color indexed="8"/>
      <name val="Arial"/>
      <family val="2"/>
    </font>
    <font>
      <b/>
      <sz val="11"/>
      <color indexed="8"/>
      <name val="Arial"/>
      <family val="2"/>
    </font>
    <font>
      <b/>
      <sz val="10"/>
      <color indexed="8"/>
      <name val="Arial"/>
      <family val="2"/>
    </font>
    <font>
      <b/>
      <sz val="10"/>
      <name val="Arial"/>
      <family val="2"/>
    </font>
    <font>
      <b/>
      <sz val="18"/>
      <color indexed="9"/>
      <name val="Arial"/>
      <family val="2"/>
    </font>
    <font>
      <sz val="9"/>
      <color indexed="8"/>
      <name val="Arial"/>
      <family val="2"/>
    </font>
    <font>
      <b/>
      <sz val="9"/>
      <name val="Arial"/>
      <family val="2"/>
    </font>
    <font>
      <sz val="9"/>
      <name val="Arial"/>
      <family val="2"/>
    </font>
    <font>
      <b/>
      <sz val="9"/>
      <color indexed="8"/>
      <name val="Arial"/>
      <family val="2"/>
    </font>
    <font>
      <sz val="11"/>
      <color indexed="9"/>
      <name val="Calibri"/>
      <family val="2"/>
    </font>
    <font>
      <sz val="11"/>
      <color indexed="20"/>
      <name val="Calibri"/>
      <family val="2"/>
    </font>
    <font>
      <sz val="11"/>
      <color indexed="17"/>
      <name val="Calibri"/>
      <family val="2"/>
    </font>
    <font>
      <b/>
      <sz val="11"/>
      <color indexed="52"/>
      <name val="Calibri"/>
      <family val="2"/>
    </font>
    <font>
      <sz val="9"/>
      <color indexed="10"/>
      <name val="Geneva"/>
      <family val="2"/>
    </font>
    <font>
      <b/>
      <sz val="11"/>
      <color indexed="9"/>
      <name val="Calibri"/>
      <family val="2"/>
    </font>
    <font>
      <sz val="11"/>
      <color indexed="52"/>
      <name val="Calibri"/>
      <family val="2"/>
    </font>
    <font>
      <sz val="1"/>
      <color indexed="16"/>
      <name val="Courier"/>
      <family val="3"/>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b/>
      <sz val="11"/>
      <color indexed="63"/>
      <name val="Calibri"/>
      <family val="2"/>
    </font>
    <font>
      <sz val="1"/>
      <color indexed="18"/>
      <name val="Courier"/>
      <family val="3"/>
    </font>
    <font>
      <sz val="11"/>
      <color indexed="10"/>
      <name val="Calibri"/>
      <family val="2"/>
    </font>
    <font>
      <b/>
      <sz val="18"/>
      <color indexed="56"/>
      <name val="Cambria"/>
      <family val="2"/>
    </font>
    <font>
      <b/>
      <sz val="15"/>
      <color indexed="62"/>
      <name val="Calibri"/>
      <family val="2"/>
    </font>
    <font>
      <b/>
      <sz val="1"/>
      <color indexed="16"/>
      <name val="Courier"/>
      <family val="3"/>
    </font>
    <font>
      <b/>
      <sz val="11"/>
      <color indexed="8"/>
      <name val="Calibri"/>
      <family val="2"/>
    </font>
    <font>
      <sz val="8"/>
      <name val="Arial"/>
      <family val="2"/>
    </font>
    <font>
      <sz val="10"/>
      <color indexed="8"/>
      <name val="Calibri"/>
      <family val="2"/>
    </font>
    <font>
      <sz val="11"/>
      <color indexed="22"/>
      <name val="Calibri"/>
      <family val="2"/>
    </font>
    <font>
      <sz val="10"/>
      <color indexed="8"/>
      <name val="Arial"/>
      <family val="2"/>
    </font>
    <font>
      <b/>
      <sz val="14"/>
      <name val="Arial"/>
      <family val="2"/>
    </font>
    <font>
      <b/>
      <sz val="9"/>
      <color indexed="9"/>
      <name val="Arial"/>
      <family val="2"/>
    </font>
    <font>
      <sz val="8"/>
      <name val="Arial"/>
      <family val="2"/>
    </font>
    <font>
      <sz val="11"/>
      <color rgb="FFFFFFFF"/>
      <name val="Calibri"/>
      <family val="2"/>
      <charset val="1"/>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9"/>
        <bgColor indexed="26"/>
      </patternFill>
    </fill>
    <fill>
      <patternFill patternType="solid">
        <fgColor indexed="43"/>
        <bgColor indexed="49"/>
      </patternFill>
    </fill>
    <fill>
      <patternFill patternType="solid">
        <fgColor indexed="40"/>
        <bgColor indexed="49"/>
      </patternFill>
    </fill>
    <fill>
      <patternFill patternType="solid">
        <fgColor indexed="48"/>
        <bgColor indexed="30"/>
      </patternFill>
    </fill>
    <fill>
      <patternFill patternType="solid">
        <fgColor indexed="40"/>
        <bgColor indexed="64"/>
      </patternFill>
    </fill>
    <fill>
      <patternFill patternType="solid">
        <fgColor indexed="44"/>
        <bgColor indexed="31"/>
      </patternFill>
    </fill>
    <fill>
      <patternFill patternType="solid">
        <fgColor indexed="42"/>
        <bgColor indexed="64"/>
      </patternFill>
    </fill>
    <fill>
      <patternFill patternType="solid">
        <fgColor indexed="44"/>
        <bgColor indexed="64"/>
      </patternFill>
    </fill>
    <fill>
      <patternFill patternType="solid">
        <fgColor indexed="56"/>
        <bgColor indexed="64"/>
      </patternFill>
    </fill>
    <fill>
      <patternFill patternType="solid">
        <fgColor indexed="22"/>
        <bgColor indexed="64"/>
      </patternFill>
    </fill>
    <fill>
      <patternFill patternType="solid">
        <fgColor indexed="43"/>
        <bgColor indexed="64"/>
      </patternFill>
    </fill>
    <fill>
      <patternFill patternType="solid">
        <fgColor indexed="43"/>
        <bgColor indexed="26"/>
      </patternFill>
    </fill>
    <fill>
      <patternFill patternType="solid">
        <fgColor indexed="12"/>
        <bgColor indexed="12"/>
      </patternFill>
    </fill>
    <fill>
      <patternFill patternType="solid">
        <fgColor indexed="30"/>
        <bgColor indexed="64"/>
      </patternFill>
    </fill>
    <fill>
      <patternFill patternType="solid">
        <fgColor rgb="FFFF6600"/>
        <bgColor rgb="FFFF9900"/>
      </patternFill>
    </fill>
  </fills>
  <borders count="7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style="thin">
        <color indexed="62"/>
      </top>
      <bottom style="double">
        <color indexed="62"/>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8"/>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63">
    <xf numFmtId="0" fontId="0" fillId="0" borderId="0"/>
    <xf numFmtId="0" fontId="19" fillId="2"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9" borderId="0" applyNumberFormat="0" applyBorder="0" applyAlignment="0" applyProtection="0"/>
    <xf numFmtId="0" fontId="40" fillId="3" borderId="0" applyNumberFormat="0" applyBorder="0" applyAlignment="0" applyProtection="0"/>
    <xf numFmtId="0" fontId="41" fillId="4" borderId="0" applyNumberFormat="0" applyBorder="0" applyAlignment="0" applyProtection="0"/>
    <xf numFmtId="0" fontId="41" fillId="4" borderId="0" applyNumberFormat="0" applyBorder="0" applyAlignment="0" applyProtection="0"/>
    <xf numFmtId="0" fontId="41" fillId="4" borderId="0" applyNumberFormat="0" applyBorder="0" applyAlignment="0" applyProtection="0"/>
    <xf numFmtId="0" fontId="41" fillId="4" borderId="0" applyNumberFormat="0" applyBorder="0" applyAlignment="0" applyProtection="0"/>
    <xf numFmtId="0" fontId="42" fillId="20" borderId="1" applyNumberFormat="0" applyAlignment="0" applyProtection="0"/>
    <xf numFmtId="0" fontId="42" fillId="20" borderId="1" applyNumberFormat="0" applyAlignment="0" applyProtection="0"/>
    <xf numFmtId="0" fontId="42" fillId="20" borderId="1" applyNumberFormat="0" applyAlignment="0" applyProtection="0"/>
    <xf numFmtId="0" fontId="42" fillId="20" borderId="1" applyNumberFormat="0" applyAlignment="0" applyProtection="0"/>
    <xf numFmtId="0" fontId="42" fillId="20" borderId="1" applyNumberFormat="0" applyAlignment="0" applyProtection="0"/>
    <xf numFmtId="0" fontId="43" fillId="0" borderId="0"/>
    <xf numFmtId="0" fontId="43" fillId="0" borderId="0"/>
    <xf numFmtId="0" fontId="43" fillId="0" borderId="0"/>
    <xf numFmtId="0" fontId="44" fillId="21" borderId="2" applyNumberFormat="0" applyAlignment="0" applyProtection="0"/>
    <xf numFmtId="0" fontId="44" fillId="21" borderId="2" applyNumberFormat="0" applyAlignment="0" applyProtection="0"/>
    <xf numFmtId="0" fontId="44" fillId="21" borderId="2" applyNumberFormat="0" applyAlignment="0" applyProtection="0"/>
    <xf numFmtId="0" fontId="44" fillId="21" borderId="2" applyNumberFormat="0" applyAlignment="0" applyProtection="0"/>
    <xf numFmtId="0" fontId="45" fillId="0" borderId="3" applyNumberFormat="0" applyFill="0" applyAlignment="0" applyProtection="0"/>
    <xf numFmtId="0" fontId="45" fillId="0" borderId="3" applyNumberFormat="0" applyFill="0" applyAlignment="0" applyProtection="0"/>
    <xf numFmtId="0" fontId="45" fillId="0" borderId="3" applyNumberFormat="0" applyFill="0" applyAlignment="0" applyProtection="0"/>
    <xf numFmtId="0" fontId="45" fillId="0" borderId="3" applyNumberFormat="0" applyFill="0" applyAlignment="0" applyProtection="0"/>
    <xf numFmtId="0" fontId="44" fillId="21" borderId="2" applyNumberFormat="0" applyAlignment="0" applyProtection="0"/>
    <xf numFmtId="168" fontId="46" fillId="0" borderId="0">
      <protection locked="0"/>
    </xf>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47" fillId="7" borderId="1" applyNumberFormat="0" applyAlignment="0" applyProtection="0"/>
    <xf numFmtId="0" fontId="47" fillId="7" borderId="1" applyNumberFormat="0" applyAlignment="0" applyProtection="0"/>
    <xf numFmtId="0" fontId="47" fillId="7" borderId="1" applyNumberFormat="0" applyAlignment="0" applyProtection="0"/>
    <xf numFmtId="0" fontId="47" fillId="7" borderId="1" applyNumberFormat="0" applyAlignment="0" applyProtection="0"/>
    <xf numFmtId="0" fontId="19" fillId="0" borderId="0"/>
    <xf numFmtId="0" fontId="19" fillId="0" borderId="0"/>
    <xf numFmtId="0" fontId="67" fillId="39" borderId="0" applyBorder="0" applyProtection="0"/>
    <xf numFmtId="168" fontId="46" fillId="0" borderId="0">
      <protection locked="0"/>
    </xf>
    <xf numFmtId="0" fontId="41" fillId="4" borderId="0" applyNumberFormat="0" applyBorder="0" applyAlignment="0" applyProtection="0"/>
    <xf numFmtId="0" fontId="49" fillId="0" borderId="4" applyNumberFormat="0" applyFill="0" applyAlignment="0" applyProtection="0"/>
    <xf numFmtId="0" fontId="50" fillId="0" borderId="5" applyNumberFormat="0" applyFill="0" applyAlignment="0" applyProtection="0"/>
    <xf numFmtId="0" fontId="51" fillId="0" borderId="6" applyNumberFormat="0" applyFill="0" applyAlignment="0" applyProtection="0"/>
    <xf numFmtId="0" fontId="51" fillId="0" borderId="0" applyNumberFormat="0" applyFill="0" applyBorder="0" applyAlignment="0" applyProtection="0"/>
    <xf numFmtId="0" fontId="40" fillId="3"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40" fillId="3" borderId="0" applyNumberFormat="0" applyBorder="0" applyAlignment="0" applyProtection="0"/>
    <xf numFmtId="0" fontId="47" fillId="7" borderId="1" applyNumberFormat="0" applyAlignment="0" applyProtection="0"/>
    <xf numFmtId="0" fontId="45" fillId="0" borderId="3" applyNumberFormat="0" applyFill="0" applyAlignment="0" applyProtection="0"/>
    <xf numFmtId="169" fontId="17" fillId="0" borderId="0" applyFont="0" applyFill="0" applyBorder="0" applyAlignment="0" applyProtection="0"/>
    <xf numFmtId="170" fontId="17" fillId="0" borderId="0" applyFont="0" applyFill="0" applyBorder="0" applyAlignment="0" applyProtection="0"/>
    <xf numFmtId="44" fontId="17" fillId="0" borderId="0" applyFill="0" applyBorder="0" applyAlignment="0" applyProtection="0"/>
    <xf numFmtId="170" fontId="17" fillId="0" borderId="0" applyFont="0" applyFill="0" applyBorder="0" applyAlignment="0" applyProtection="0"/>
    <xf numFmtId="169" fontId="17" fillId="0" borderId="0" applyFont="0" applyFill="0" applyBorder="0" applyAlignment="0" applyProtection="0"/>
    <xf numFmtId="170" fontId="17" fillId="0" borderId="0" applyFont="0" applyFill="0" applyBorder="0" applyAlignment="0" applyProtection="0"/>
    <xf numFmtId="169" fontId="19" fillId="0" borderId="0" applyFont="0" applyFill="0" applyBorder="0" applyAlignment="0" applyProtection="0"/>
    <xf numFmtId="169" fontId="17" fillId="0" borderId="0" applyFont="0" applyFill="0" applyBorder="0" applyAlignment="0" applyProtection="0"/>
    <xf numFmtId="170" fontId="17" fillId="0" borderId="0" applyFont="0" applyFill="0" applyBorder="0" applyAlignment="0" applyProtection="0"/>
    <xf numFmtId="170" fontId="17" fillId="0" borderId="0" applyFont="0" applyFill="0" applyBorder="0" applyAlignment="0" applyProtection="0"/>
    <xf numFmtId="169" fontId="17" fillId="0" borderId="0" applyFont="0" applyFill="0" applyBorder="0" applyAlignment="0" applyProtection="0"/>
    <xf numFmtId="169" fontId="19" fillId="0" borderId="0" applyFont="0" applyFill="0" applyBorder="0" applyAlignment="0" applyProtection="0"/>
    <xf numFmtId="0" fontId="52" fillId="22" borderId="0" applyNumberFormat="0" applyBorder="0" applyAlignment="0" applyProtection="0"/>
    <xf numFmtId="0" fontId="52" fillId="22" borderId="0" applyNumberFormat="0" applyBorder="0" applyAlignment="0" applyProtection="0"/>
    <xf numFmtId="0" fontId="52" fillId="22" borderId="0" applyNumberFormat="0" applyBorder="0" applyAlignment="0" applyProtection="0"/>
    <xf numFmtId="0" fontId="52" fillId="22" borderId="0" applyNumberFormat="0" applyBorder="0" applyAlignment="0" applyProtection="0"/>
    <xf numFmtId="0" fontId="52" fillId="22" borderId="0" applyNumberFormat="0" applyBorder="0" applyAlignment="0" applyProtection="0"/>
    <xf numFmtId="0" fontId="17" fillId="0" borderId="0"/>
    <xf numFmtId="0" fontId="17" fillId="0" borderId="0"/>
    <xf numFmtId="0" fontId="17" fillId="0" borderId="0"/>
    <xf numFmtId="0" fontId="19" fillId="0" borderId="0"/>
    <xf numFmtId="0" fontId="17" fillId="0" borderId="0"/>
    <xf numFmtId="0" fontId="17" fillId="0" borderId="0"/>
    <xf numFmtId="0" fontId="19" fillId="0" borderId="0"/>
    <xf numFmtId="0" fontId="17" fillId="0" borderId="0"/>
    <xf numFmtId="0" fontId="17" fillId="0" borderId="0"/>
    <xf numFmtId="0" fontId="17" fillId="0" borderId="0"/>
    <xf numFmtId="0" fontId="17" fillId="0" borderId="0"/>
    <xf numFmtId="0" fontId="17" fillId="0" borderId="0"/>
    <xf numFmtId="0" fontId="19" fillId="0" borderId="0"/>
    <xf numFmtId="0" fontId="17" fillId="0" borderId="0"/>
    <xf numFmtId="0" fontId="19" fillId="23" borderId="7" applyNumberFormat="0" applyFont="0" applyAlignment="0" applyProtection="0"/>
    <xf numFmtId="0" fontId="19" fillId="23" borderId="7" applyNumberFormat="0" applyFont="0" applyAlignment="0" applyProtection="0"/>
    <xf numFmtId="0" fontId="19" fillId="23" borderId="7" applyNumberFormat="0" applyFont="0" applyAlignment="0" applyProtection="0"/>
    <xf numFmtId="0" fontId="19" fillId="23" borderId="7" applyNumberFormat="0" applyFont="0" applyAlignment="0" applyProtection="0"/>
    <xf numFmtId="0" fontId="19" fillId="23" borderId="7" applyNumberFormat="0" applyFont="0" applyAlignment="0" applyProtection="0"/>
    <xf numFmtId="0" fontId="53" fillId="20" borderId="8" applyNumberFormat="0" applyAlignment="0" applyProtection="0"/>
    <xf numFmtId="168" fontId="46" fillId="0" borderId="0">
      <protection locked="0"/>
    </xf>
    <xf numFmtId="168" fontId="46" fillId="0" borderId="0">
      <protection locked="0"/>
    </xf>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0" fontId="53" fillId="20" borderId="8" applyNumberFormat="0" applyAlignment="0" applyProtection="0"/>
    <xf numFmtId="0" fontId="53" fillId="20" borderId="8" applyNumberFormat="0" applyAlignment="0" applyProtection="0"/>
    <xf numFmtId="0" fontId="53" fillId="20" borderId="8" applyNumberFormat="0" applyAlignment="0" applyProtection="0"/>
    <xf numFmtId="0" fontId="53" fillId="20" borderId="8" applyNumberFormat="0" applyAlignment="0" applyProtection="0"/>
    <xf numFmtId="168" fontId="54" fillId="0" borderId="0">
      <protection locked="0"/>
    </xf>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5" fontId="17" fillId="0" borderId="0" applyFill="0" applyBorder="0" applyAlignment="0" applyProtection="0"/>
    <xf numFmtId="167" fontId="17"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56" fillId="0" borderId="0" applyNumberFormat="0" applyFill="0" applyBorder="0" applyAlignment="0" applyProtection="0"/>
    <xf numFmtId="0" fontId="57" fillId="0" borderId="9"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49" fillId="0" borderId="4"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50" fillId="0" borderId="5"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51" fillId="0" borderId="6"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168" fontId="58" fillId="0" borderId="0">
      <protection locked="0"/>
    </xf>
    <xf numFmtId="168" fontId="58" fillId="0" borderId="0">
      <protection locked="0"/>
    </xf>
    <xf numFmtId="0" fontId="59" fillId="0" borderId="10" applyNumberFormat="0" applyFill="0" applyAlignment="0" applyProtection="0"/>
    <xf numFmtId="0" fontId="59" fillId="0" borderId="10" applyNumberFormat="0" applyFill="0" applyAlignment="0" applyProtection="0"/>
    <xf numFmtId="0" fontId="59" fillId="0" borderId="10" applyNumberFormat="0" applyFill="0" applyAlignment="0" applyProtection="0"/>
    <xf numFmtId="0" fontId="59" fillId="0" borderId="10" applyNumberFormat="0" applyFill="0" applyAlignment="0" applyProtection="0"/>
    <xf numFmtId="167" fontId="17" fillId="0" borderId="0" applyFont="0" applyFill="0" applyBorder="0" applyAlignment="0" applyProtection="0"/>
    <xf numFmtId="43" fontId="19" fillId="0" borderId="0" applyFont="0" applyFill="0" applyBorder="0" applyAlignment="0" applyProtection="0"/>
    <xf numFmtId="0" fontId="55" fillId="0" borderId="0" applyNumberFormat="0" applyFill="0" applyBorder="0" applyAlignment="0" applyProtection="0"/>
  </cellStyleXfs>
  <cellXfs count="456">
    <xf numFmtId="0" fontId="0" fillId="0" borderId="0" xfId="0"/>
    <xf numFmtId="0" fontId="1" fillId="0" borderId="0" xfId="0" applyFont="1"/>
    <xf numFmtId="4" fontId="1" fillId="0" borderId="0" xfId="0" applyNumberFormat="1" applyFont="1"/>
    <xf numFmtId="4" fontId="0" fillId="0" borderId="0" xfId="0" applyNumberFormat="1"/>
    <xf numFmtId="0" fontId="1" fillId="0" borderId="11" xfId="0" applyFont="1" applyBorder="1"/>
    <xf numFmtId="0" fontId="1" fillId="0" borderId="0" xfId="0" applyFont="1" applyBorder="1"/>
    <xf numFmtId="0" fontId="1" fillId="0" borderId="12" xfId="0" applyFont="1" applyBorder="1"/>
    <xf numFmtId="0" fontId="18" fillId="0" borderId="13" xfId="0" applyNumberFormat="1" applyFont="1" applyFill="1" applyBorder="1" applyAlignment="1">
      <alignment horizontal="center" vertical="center" wrapText="1"/>
    </xf>
    <xf numFmtId="0" fontId="18" fillId="0" borderId="14" xfId="180" applyFont="1" applyFill="1" applyBorder="1" applyAlignment="1">
      <alignment horizontal="center" vertical="center" wrapText="1"/>
    </xf>
    <xf numFmtId="0" fontId="18" fillId="0" borderId="14" xfId="180" applyFont="1" applyFill="1" applyBorder="1" applyAlignment="1">
      <alignment horizontal="left" vertical="center" wrapText="1"/>
    </xf>
    <xf numFmtId="166" fontId="18" fillId="0" borderId="14" xfId="180" applyNumberFormat="1" applyFont="1" applyFill="1" applyBorder="1" applyAlignment="1">
      <alignment horizontal="center" vertical="center" wrapText="1"/>
    </xf>
    <xf numFmtId="4" fontId="18" fillId="0" borderId="14" xfId="223" applyNumberFormat="1" applyFont="1" applyFill="1" applyBorder="1" applyAlignment="1">
      <alignment horizontal="right" vertical="center"/>
    </xf>
    <xf numFmtId="0" fontId="18" fillId="0" borderId="0" xfId="0" applyNumberFormat="1" applyFont="1" applyFill="1" applyBorder="1" applyAlignment="1">
      <alignment horizontal="center" vertical="center" wrapText="1"/>
    </xf>
    <xf numFmtId="0" fontId="18" fillId="0" borderId="0" xfId="180" applyFont="1" applyFill="1" applyBorder="1" applyAlignment="1">
      <alignment horizontal="center" vertical="center" wrapText="1"/>
    </xf>
    <xf numFmtId="0" fontId="18" fillId="0" borderId="0" xfId="180" applyFont="1" applyFill="1" applyBorder="1" applyAlignment="1">
      <alignment horizontal="left" vertical="center" wrapText="1"/>
    </xf>
    <xf numFmtId="166" fontId="18" fillId="0" borderId="0" xfId="180" applyNumberFormat="1" applyFont="1" applyFill="1" applyBorder="1" applyAlignment="1">
      <alignment horizontal="center" vertical="center" wrapText="1"/>
    </xf>
    <xf numFmtId="4" fontId="18" fillId="0" borderId="0" xfId="223" applyNumberFormat="1" applyFont="1" applyFill="1" applyBorder="1" applyAlignment="1">
      <alignment horizontal="right" vertical="center"/>
    </xf>
    <xf numFmtId="4" fontId="1" fillId="24" borderId="0" xfId="0" applyNumberFormat="1" applyFont="1" applyFill="1"/>
    <xf numFmtId="0" fontId="1" fillId="24" borderId="0" xfId="0" applyFont="1" applyFill="1"/>
    <xf numFmtId="0" fontId="0" fillId="24" borderId="0" xfId="0" applyFill="1"/>
    <xf numFmtId="0" fontId="4" fillId="0" borderId="0" xfId="0" applyFont="1" applyBorder="1" applyAlignment="1">
      <alignment horizontal="center" vertical="center" wrapText="1"/>
    </xf>
    <xf numFmtId="0" fontId="8" fillId="0" borderId="0" xfId="0" applyFont="1" applyBorder="1" applyAlignment="1">
      <alignment horizontal="center" vertical="center" wrapText="1"/>
    </xf>
    <xf numFmtId="4" fontId="4" fillId="0" borderId="0" xfId="0" applyNumberFormat="1" applyFont="1" applyBorder="1" applyAlignment="1">
      <alignment horizontal="right" vertical="center" wrapText="1"/>
    </xf>
    <xf numFmtId="0" fontId="8" fillId="0" borderId="0" xfId="0" applyFont="1" applyBorder="1" applyAlignment="1">
      <alignment horizontal="left" vertical="center" wrapText="1"/>
    </xf>
    <xf numFmtId="4" fontId="4" fillId="0" borderId="0" xfId="0" applyNumberFormat="1" applyFont="1" applyBorder="1" applyAlignment="1" applyProtection="1">
      <alignment vertical="center" wrapText="1"/>
    </xf>
    <xf numFmtId="4" fontId="1" fillId="0" borderId="0" xfId="0" applyNumberFormat="1" applyFont="1" applyBorder="1"/>
    <xf numFmtId="0" fontId="6" fillId="0" borderId="0" xfId="0" applyFont="1" applyBorder="1" applyAlignment="1">
      <alignment horizontal="center" vertical="center" wrapText="1"/>
    </xf>
    <xf numFmtId="4" fontId="6" fillId="0" borderId="0" xfId="0" applyNumberFormat="1" applyFont="1" applyBorder="1" applyAlignment="1" applyProtection="1">
      <alignment vertical="center" wrapText="1"/>
    </xf>
    <xf numFmtId="4" fontId="6" fillId="0" borderId="0" xfId="0" applyNumberFormat="1" applyFont="1" applyBorder="1" applyAlignment="1">
      <alignment horizontal="right" vertical="center" wrapText="1"/>
    </xf>
    <xf numFmtId="0" fontId="1" fillId="25" borderId="0" xfId="0" applyFont="1" applyFill="1" applyBorder="1"/>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wrapText="1"/>
    </xf>
    <xf numFmtId="4" fontId="13" fillId="0" borderId="12" xfId="0" applyNumberFormat="1" applyFont="1" applyBorder="1" applyAlignment="1">
      <alignment horizontal="center" vertical="center" wrapText="1"/>
    </xf>
    <xf numFmtId="0" fontId="1" fillId="0" borderId="14" xfId="0" applyFont="1" applyBorder="1" applyAlignment="1">
      <alignment horizontal="center" vertical="center"/>
    </xf>
    <xf numFmtId="0" fontId="23" fillId="0" borderId="14" xfId="0" applyFont="1" applyBorder="1" applyAlignment="1">
      <alignment horizontal="center" vertical="center" wrapText="1"/>
    </xf>
    <xf numFmtId="0" fontId="23" fillId="0" borderId="14" xfId="0" applyFont="1" applyBorder="1" applyAlignment="1">
      <alignment vertical="center" wrapText="1"/>
    </xf>
    <xf numFmtId="4" fontId="24" fillId="0" borderId="14" xfId="0" applyNumberFormat="1" applyFont="1" applyBorder="1" applyAlignment="1">
      <alignment horizontal="center" vertical="center" wrapText="1"/>
    </xf>
    <xf numFmtId="0" fontId="21" fillId="0" borderId="0" xfId="0" applyFont="1" applyFill="1" applyBorder="1" applyAlignment="1">
      <alignment horizontal="right" vertic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4" fontId="24" fillId="0" borderId="15" xfId="0" applyNumberFormat="1" applyFont="1" applyBorder="1" applyAlignment="1">
      <alignment horizontal="right" vertical="center" wrapText="1"/>
    </xf>
    <xf numFmtId="4" fontId="22" fillId="26" borderId="15" xfId="0" applyNumberFormat="1" applyFont="1" applyFill="1" applyBorder="1" applyAlignment="1">
      <alignment horizontal="right" vertical="center" wrapText="1"/>
    </xf>
    <xf numFmtId="0" fontId="21" fillId="0" borderId="11" xfId="0" applyFont="1" applyFill="1" applyBorder="1" applyAlignment="1">
      <alignment horizontal="right" vertical="center" wrapText="1"/>
    </xf>
    <xf numFmtId="4" fontId="22" fillId="0" borderId="12" xfId="0" applyNumberFormat="1" applyFont="1" applyFill="1" applyBorder="1" applyAlignment="1">
      <alignment horizontal="right" vertical="center" wrapText="1"/>
    </xf>
    <xf numFmtId="0" fontId="1" fillId="0" borderId="16" xfId="0" applyFont="1" applyBorder="1"/>
    <xf numFmtId="0" fontId="1" fillId="0" borderId="17" xfId="0" applyFont="1" applyBorder="1"/>
    <xf numFmtId="0" fontId="1" fillId="0" borderId="18" xfId="0" applyFont="1" applyBorder="1"/>
    <xf numFmtId="49" fontId="25" fillId="27" borderId="13" xfId="0" applyNumberFormat="1" applyFont="1" applyFill="1" applyBorder="1" applyAlignment="1">
      <alignment horizontal="center" vertical="center" wrapText="1"/>
    </xf>
    <xf numFmtId="0" fontId="25" fillId="27" borderId="14" xfId="180" applyFont="1" applyFill="1" applyBorder="1" applyAlignment="1">
      <alignment horizontal="left" vertical="center"/>
    </xf>
    <xf numFmtId="0" fontId="25" fillId="27" borderId="14" xfId="180" applyFont="1" applyFill="1" applyBorder="1" applyAlignment="1">
      <alignment vertical="center" wrapText="1"/>
    </xf>
    <xf numFmtId="4" fontId="26" fillId="27" borderId="14" xfId="0" applyNumberFormat="1" applyFont="1" applyFill="1" applyBorder="1" applyAlignment="1" applyProtection="1">
      <alignment horizontal="right" vertical="center" wrapText="1"/>
    </xf>
    <xf numFmtId="4" fontId="26" fillId="27" borderId="14" xfId="0" applyNumberFormat="1" applyFont="1" applyFill="1" applyBorder="1" applyAlignment="1">
      <alignment horizontal="right" vertical="center" wrapText="1"/>
    </xf>
    <xf numFmtId="4" fontId="24" fillId="27" borderId="14" xfId="0" applyNumberFormat="1" applyFont="1" applyFill="1" applyBorder="1" applyAlignment="1">
      <alignment horizontal="right" vertical="center" wrapText="1"/>
    </xf>
    <xf numFmtId="0" fontId="25" fillId="27" borderId="13" xfId="0" applyNumberFormat="1" applyFont="1" applyFill="1" applyBorder="1" applyAlignment="1">
      <alignment horizontal="center" vertical="center" wrapText="1"/>
    </xf>
    <xf numFmtId="0" fontId="26" fillId="27" borderId="14" xfId="180" applyFont="1" applyFill="1" applyBorder="1" applyAlignment="1">
      <alignment horizontal="center" vertical="center" wrapText="1"/>
    </xf>
    <xf numFmtId="0" fontId="25" fillId="27" borderId="14" xfId="180" applyFont="1" applyFill="1" applyBorder="1" applyAlignment="1">
      <alignment horizontal="left" vertical="center" wrapText="1"/>
    </xf>
    <xf numFmtId="0" fontId="25" fillId="27" borderId="14" xfId="0" applyFont="1" applyFill="1" applyBorder="1" applyAlignment="1">
      <alignment horizontal="center" vertical="center" wrapText="1"/>
    </xf>
    <xf numFmtId="0" fontId="25" fillId="28" borderId="13" xfId="0" applyFont="1" applyFill="1" applyBorder="1" applyAlignment="1">
      <alignment horizontal="center" vertical="center" wrapText="1"/>
    </xf>
    <xf numFmtId="0" fontId="25" fillId="28" borderId="14" xfId="150" applyFont="1" applyFill="1" applyBorder="1" applyAlignment="1" applyProtection="1">
      <alignment horizontal="center" vertical="center" wrapText="1"/>
    </xf>
    <xf numFmtId="0" fontId="25" fillId="28" borderId="14" xfId="150" applyFont="1" applyFill="1" applyBorder="1" applyAlignment="1" applyProtection="1">
      <alignment horizontal="left" vertical="center" wrapText="1"/>
    </xf>
    <xf numFmtId="0" fontId="25" fillId="28" borderId="14" xfId="0" applyFont="1" applyFill="1" applyBorder="1" applyAlignment="1">
      <alignment horizontal="center" vertical="center" wrapText="1"/>
    </xf>
    <xf numFmtId="4" fontId="25" fillId="28" borderId="14" xfId="0" applyNumberFormat="1" applyFont="1" applyFill="1" applyBorder="1" applyAlignment="1" applyProtection="1">
      <alignment vertical="center" wrapText="1"/>
    </xf>
    <xf numFmtId="4" fontId="26" fillId="28" borderId="14" xfId="0" applyNumberFormat="1" applyFont="1" applyFill="1" applyBorder="1" applyAlignment="1">
      <alignment horizontal="right" vertical="center" wrapText="1"/>
    </xf>
    <xf numFmtId="4" fontId="24" fillId="28" borderId="14" xfId="0" applyNumberFormat="1" applyFont="1" applyFill="1" applyBorder="1" applyAlignment="1">
      <alignment horizontal="right" vertical="center" wrapText="1"/>
    </xf>
    <xf numFmtId="0" fontId="25" fillId="27" borderId="13" xfId="0" applyFont="1" applyFill="1" applyBorder="1" applyAlignment="1">
      <alignment horizontal="center" vertical="center" wrapText="1"/>
    </xf>
    <xf numFmtId="0" fontId="25" fillId="27" borderId="14" xfId="0" applyFont="1" applyFill="1" applyBorder="1" applyAlignment="1">
      <alignment vertical="center" wrapText="1"/>
    </xf>
    <xf numFmtId="0" fontId="24" fillId="27" borderId="14" xfId="0" applyFont="1" applyFill="1" applyBorder="1" applyAlignment="1">
      <alignment horizontal="center" vertical="center" wrapText="1"/>
    </xf>
    <xf numFmtId="165" fontId="25" fillId="27" borderId="14" xfId="150" applyNumberFormat="1" applyFont="1" applyFill="1" applyBorder="1" applyAlignment="1" applyProtection="1">
      <alignment horizontal="center" vertical="center"/>
    </xf>
    <xf numFmtId="4" fontId="24" fillId="27" borderId="14" xfId="0" applyNumberFormat="1" applyFont="1" applyFill="1" applyBorder="1" applyAlignment="1">
      <alignment horizontal="center" vertical="center" wrapText="1"/>
    </xf>
    <xf numFmtId="0" fontId="24" fillId="0" borderId="14" xfId="150" applyFont="1" applyFill="1" applyBorder="1" applyAlignment="1" applyProtection="1">
      <alignment horizontal="center" vertical="center" wrapText="1"/>
    </xf>
    <xf numFmtId="0" fontId="24" fillId="0" borderId="14" xfId="150" applyFont="1" applyFill="1" applyBorder="1" applyAlignment="1" applyProtection="1">
      <alignment vertical="center" wrapText="1"/>
    </xf>
    <xf numFmtId="0" fontId="25" fillId="27" borderId="14" xfId="150" applyFont="1" applyFill="1" applyBorder="1" applyAlignment="1" applyProtection="1">
      <alignment horizontal="center" vertical="center" wrapText="1"/>
    </xf>
    <xf numFmtId="0" fontId="25" fillId="27" borderId="14" xfId="150" applyFont="1" applyFill="1" applyBorder="1" applyAlignment="1" applyProtection="1">
      <alignment vertical="center" wrapText="1"/>
    </xf>
    <xf numFmtId="165" fontId="26" fillId="27" borderId="14" xfId="150" applyNumberFormat="1" applyFont="1" applyFill="1" applyBorder="1" applyAlignment="1" applyProtection="1">
      <alignment horizontal="center" vertical="center"/>
    </xf>
    <xf numFmtId="49" fontId="25" fillId="27" borderId="14" xfId="0" applyNumberFormat="1" applyFont="1" applyFill="1" applyBorder="1" applyAlignment="1">
      <alignment horizontal="center" vertical="center" wrapText="1"/>
    </xf>
    <xf numFmtId="49" fontId="25" fillId="27" borderId="14" xfId="0" applyNumberFormat="1" applyFont="1" applyFill="1" applyBorder="1" applyAlignment="1">
      <alignment vertical="center" wrapText="1"/>
    </xf>
    <xf numFmtId="49" fontId="24" fillId="0" borderId="13" xfId="0" applyNumberFormat="1" applyFont="1" applyBorder="1" applyAlignment="1">
      <alignment horizontal="center" vertical="center" wrapText="1"/>
    </xf>
    <xf numFmtId="4" fontId="24" fillId="0" borderId="14" xfId="223" applyNumberFormat="1" applyFont="1" applyFill="1" applyBorder="1" applyAlignment="1">
      <alignment horizontal="center" vertical="center"/>
    </xf>
    <xf numFmtId="4" fontId="24" fillId="0" borderId="14" xfId="0" applyNumberFormat="1" applyFont="1" applyBorder="1" applyAlignment="1" applyProtection="1">
      <alignment horizontal="center" vertical="center" wrapText="1"/>
    </xf>
    <xf numFmtId="49" fontId="28" fillId="29" borderId="14" xfId="0" applyNumberFormat="1" applyFont="1" applyFill="1" applyBorder="1" applyAlignment="1">
      <alignment horizontal="center" vertical="center" wrapText="1"/>
    </xf>
    <xf numFmtId="49" fontId="29" fillId="29" borderId="14" xfId="0" applyNumberFormat="1" applyFont="1" applyFill="1" applyBorder="1" applyAlignment="1">
      <alignment vertical="center" wrapText="1"/>
    </xf>
    <xf numFmtId="0" fontId="25" fillId="27" borderId="13" xfId="150" applyFont="1" applyFill="1" applyBorder="1" applyAlignment="1" applyProtection="1">
      <alignment horizontal="center" vertical="center"/>
    </xf>
    <xf numFmtId="0" fontId="25" fillId="27" borderId="14" xfId="150" applyFont="1" applyFill="1" applyBorder="1" applyAlignment="1" applyProtection="1">
      <alignment horizontal="center" vertical="center"/>
    </xf>
    <xf numFmtId="0" fontId="25" fillId="27" borderId="14" xfId="150" applyFont="1" applyFill="1" applyBorder="1" applyAlignment="1" applyProtection="1">
      <alignment vertical="center"/>
    </xf>
    <xf numFmtId="4" fontId="26" fillId="27" borderId="14" xfId="0" applyNumberFormat="1" applyFont="1" applyFill="1" applyBorder="1" applyAlignment="1" applyProtection="1">
      <alignment horizontal="center" vertical="center" wrapText="1"/>
    </xf>
    <xf numFmtId="0" fontId="29" fillId="30" borderId="14" xfId="0" applyFont="1" applyFill="1" applyBorder="1" applyAlignment="1">
      <alignment horizontal="center" vertical="center" wrapText="1"/>
    </xf>
    <xf numFmtId="0" fontId="29" fillId="30" borderId="14" xfId="0" applyFont="1" applyFill="1" applyBorder="1" applyAlignment="1">
      <alignment vertical="center" wrapText="1"/>
    </xf>
    <xf numFmtId="0" fontId="29" fillId="30" borderId="14" xfId="0" applyFont="1" applyFill="1" applyBorder="1" applyAlignment="1">
      <alignment horizontal="left" vertical="center" wrapText="1"/>
    </xf>
    <xf numFmtId="0" fontId="25" fillId="27" borderId="14" xfId="0" applyFont="1" applyFill="1" applyBorder="1" applyAlignment="1">
      <alignment horizontal="left" vertical="center" wrapText="1"/>
    </xf>
    <xf numFmtId="4" fontId="25" fillId="27" borderId="14" xfId="0" applyNumberFormat="1" applyFont="1" applyFill="1" applyBorder="1" applyAlignment="1" applyProtection="1">
      <alignment horizontal="center" vertical="center" wrapText="1"/>
    </xf>
    <xf numFmtId="0" fontId="24" fillId="0" borderId="14" xfId="0" applyFont="1" applyBorder="1" applyAlignment="1">
      <alignment horizontal="center" vertical="center" wrapText="1"/>
    </xf>
    <xf numFmtId="4" fontId="25" fillId="27" borderId="14" xfId="0" applyNumberFormat="1" applyFont="1" applyFill="1" applyBorder="1" applyAlignment="1">
      <alignment horizontal="right" vertical="center" wrapText="1"/>
    </xf>
    <xf numFmtId="4" fontId="0" fillId="0" borderId="0" xfId="0" applyNumberFormat="1" applyBorder="1"/>
    <xf numFmtId="49" fontId="26" fillId="29" borderId="13" xfId="0" applyNumberFormat="1" applyFont="1" applyFill="1" applyBorder="1" applyAlignment="1">
      <alignment horizontal="center" vertical="center" wrapText="1"/>
    </xf>
    <xf numFmtId="0" fontId="26" fillId="30" borderId="13" xfId="0" applyFont="1" applyFill="1" applyBorder="1" applyAlignment="1">
      <alignment horizontal="center" vertical="center" wrapText="1"/>
    </xf>
    <xf numFmtId="0" fontId="25" fillId="30" borderId="13" xfId="0" applyFont="1" applyFill="1" applyBorder="1" applyAlignment="1">
      <alignment horizontal="center" vertical="center" wrapText="1"/>
    </xf>
    <xf numFmtId="0" fontId="6" fillId="0" borderId="0" xfId="150" applyFont="1" applyFill="1" applyBorder="1" applyAlignment="1" applyProtection="1">
      <alignment horizontal="center" vertical="center"/>
    </xf>
    <xf numFmtId="4" fontId="32" fillId="0" borderId="0" xfId="0" applyNumberFormat="1" applyFont="1"/>
    <xf numFmtId="0" fontId="17" fillId="31" borderId="13" xfId="180" applyFill="1" applyBorder="1" applyAlignment="1">
      <alignment horizontal="right" vertical="center"/>
    </xf>
    <xf numFmtId="0" fontId="17" fillId="31" borderId="19" xfId="180" applyFill="1" applyBorder="1" applyAlignment="1">
      <alignment horizontal="right" vertical="center"/>
    </xf>
    <xf numFmtId="0" fontId="17" fillId="0" borderId="0" xfId="180" applyBorder="1"/>
    <xf numFmtId="0" fontId="17" fillId="0" borderId="12" xfId="180" applyBorder="1"/>
    <xf numFmtId="0" fontId="19" fillId="0" borderId="0" xfId="192"/>
    <xf numFmtId="10" fontId="35" fillId="24" borderId="20" xfId="181" applyNumberFormat="1" applyFont="1" applyFill="1" applyBorder="1" applyAlignment="1">
      <alignment horizontal="right" vertical="top" wrapText="1"/>
    </xf>
    <xf numFmtId="10" fontId="36" fillId="24" borderId="20" xfId="181" applyNumberFormat="1" applyFont="1" applyFill="1" applyBorder="1" applyAlignment="1">
      <alignment vertical="top" wrapText="1"/>
    </xf>
    <xf numFmtId="10" fontId="36" fillId="0" borderId="20" xfId="181" applyNumberFormat="1" applyFont="1" applyFill="1" applyBorder="1" applyAlignment="1">
      <alignment vertical="top" wrapText="1"/>
    </xf>
    <xf numFmtId="10" fontId="36" fillId="0" borderId="21" xfId="181" applyNumberFormat="1" applyFont="1" applyFill="1" applyBorder="1" applyAlignment="1">
      <alignment vertical="top" wrapText="1"/>
    </xf>
    <xf numFmtId="4" fontId="37" fillId="0" borderId="14" xfId="193" applyNumberFormat="1" applyFont="1" applyBorder="1" applyAlignment="1" applyProtection="1">
      <alignment vertical="center" wrapText="1"/>
    </xf>
    <xf numFmtId="4" fontId="37" fillId="24" borderId="14" xfId="181" applyNumberFormat="1" applyFont="1" applyFill="1" applyBorder="1" applyAlignment="1">
      <alignment vertical="top" wrapText="1"/>
    </xf>
    <xf numFmtId="4" fontId="37" fillId="0" borderId="14" xfId="181" applyNumberFormat="1" applyFont="1" applyFill="1" applyBorder="1" applyAlignment="1">
      <alignment vertical="top" wrapText="1"/>
    </xf>
    <xf numFmtId="0" fontId="19" fillId="0" borderId="0" xfId="192" applyFill="1"/>
    <xf numFmtId="0" fontId="19" fillId="0" borderId="0" xfId="192" applyBorder="1"/>
    <xf numFmtId="4" fontId="37" fillId="24" borderId="0" xfId="181" applyNumberFormat="1" applyFont="1" applyFill="1" applyBorder="1" applyAlignment="1">
      <alignment vertical="top" wrapText="1"/>
    </xf>
    <xf numFmtId="4" fontId="35" fillId="24" borderId="0" xfId="181" applyNumberFormat="1" applyFont="1" applyFill="1" applyBorder="1" applyAlignment="1">
      <alignment vertical="top" wrapText="1"/>
    </xf>
    <xf numFmtId="9" fontId="38" fillId="24" borderId="14" xfId="203" applyFont="1" applyFill="1" applyBorder="1" applyAlignment="1">
      <alignment horizontal="center" vertical="top" wrapText="1"/>
    </xf>
    <xf numFmtId="10" fontId="36" fillId="24" borderId="14" xfId="181" applyNumberFormat="1" applyFont="1" applyFill="1" applyBorder="1" applyAlignment="1">
      <alignment vertical="top" wrapText="1"/>
    </xf>
    <xf numFmtId="10" fontId="36" fillId="0" borderId="14" xfId="181" applyNumberFormat="1" applyFont="1" applyFill="1" applyBorder="1" applyAlignment="1">
      <alignment vertical="top" wrapText="1"/>
    </xf>
    <xf numFmtId="10" fontId="36" fillId="0" borderId="15" xfId="181" applyNumberFormat="1" applyFont="1" applyFill="1" applyBorder="1" applyAlignment="1">
      <alignment vertical="top" wrapText="1"/>
    </xf>
    <xf numFmtId="4" fontId="38" fillId="24" borderId="14" xfId="181" applyNumberFormat="1" applyFont="1" applyFill="1" applyBorder="1" applyAlignment="1">
      <alignment horizontal="center" vertical="top" wrapText="1"/>
    </xf>
    <xf numFmtId="4" fontId="36" fillId="24" borderId="14" xfId="181" applyNumberFormat="1" applyFont="1" applyFill="1" applyBorder="1" applyAlignment="1">
      <alignment vertical="top" wrapText="1"/>
    </xf>
    <xf numFmtId="4" fontId="36" fillId="24" borderId="15" xfId="181" applyNumberFormat="1" applyFont="1" applyFill="1" applyBorder="1" applyAlignment="1">
      <alignment vertical="top" wrapText="1"/>
    </xf>
    <xf numFmtId="0" fontId="33" fillId="24" borderId="22" xfId="181" applyFont="1" applyFill="1" applyBorder="1" applyAlignment="1">
      <alignment horizontal="center" vertical="center" wrapText="1"/>
    </xf>
    <xf numFmtId="0" fontId="33" fillId="24" borderId="23" xfId="181" applyFont="1" applyFill="1" applyBorder="1" applyAlignment="1">
      <alignment horizontal="center" vertical="center" wrapText="1"/>
    </xf>
    <xf numFmtId="4" fontId="38" fillId="24" borderId="23" xfId="181" applyNumberFormat="1" applyFont="1" applyFill="1" applyBorder="1" applyAlignment="1">
      <alignment horizontal="center" vertical="top" wrapText="1"/>
    </xf>
    <xf numFmtId="4" fontId="36" fillId="24" borderId="23" xfId="181" applyNumberFormat="1" applyFont="1" applyFill="1" applyBorder="1" applyAlignment="1">
      <alignment vertical="top" wrapText="1"/>
    </xf>
    <xf numFmtId="4" fontId="36" fillId="24" borderId="24" xfId="181" applyNumberFormat="1" applyFont="1" applyFill="1" applyBorder="1" applyAlignment="1">
      <alignment vertical="top" wrapText="1"/>
    </xf>
    <xf numFmtId="0" fontId="33" fillId="24" borderId="22" xfId="181" applyFont="1" applyFill="1" applyBorder="1" applyAlignment="1">
      <alignment wrapText="1"/>
    </xf>
    <xf numFmtId="0" fontId="33" fillId="24" borderId="23" xfId="181" applyFont="1" applyFill="1" applyBorder="1" applyAlignment="1">
      <alignment wrapText="1"/>
    </xf>
    <xf numFmtId="0" fontId="33" fillId="24" borderId="23" xfId="181" applyFont="1" applyFill="1" applyBorder="1" applyAlignment="1"/>
    <xf numFmtId="0" fontId="33" fillId="24" borderId="24" xfId="181" applyFont="1" applyFill="1" applyBorder="1" applyAlignment="1"/>
    <xf numFmtId="0" fontId="33" fillId="24" borderId="11" xfId="181" applyFont="1" applyFill="1" applyBorder="1" applyAlignment="1">
      <alignment wrapText="1"/>
    </xf>
    <xf numFmtId="0" fontId="33" fillId="24" borderId="0" xfId="181" applyFont="1" applyFill="1" applyBorder="1" applyAlignment="1">
      <alignment wrapText="1"/>
    </xf>
    <xf numFmtId="0" fontId="33" fillId="24" borderId="0" xfId="181" applyFont="1" applyFill="1" applyBorder="1" applyAlignment="1"/>
    <xf numFmtId="0" fontId="33" fillId="24" borderId="12" xfId="181" applyFont="1" applyFill="1" applyBorder="1" applyAlignment="1"/>
    <xf numFmtId="0" fontId="33" fillId="24" borderId="17" xfId="181" applyFont="1" applyFill="1" applyBorder="1" applyAlignment="1"/>
    <xf numFmtId="0" fontId="33" fillId="24" borderId="18" xfId="181" applyFont="1" applyFill="1" applyBorder="1" applyAlignment="1"/>
    <xf numFmtId="0" fontId="33" fillId="32" borderId="25" xfId="181" applyFont="1" applyFill="1" applyBorder="1" applyAlignment="1">
      <alignment horizontal="center" vertical="center"/>
    </xf>
    <xf numFmtId="0" fontId="33" fillId="32" borderId="20" xfId="181" applyFont="1" applyFill="1" applyBorder="1" applyAlignment="1">
      <alignment horizontal="center" vertical="center"/>
    </xf>
    <xf numFmtId="4" fontId="33" fillId="32" borderId="20" xfId="181" applyNumberFormat="1" applyFont="1" applyFill="1" applyBorder="1" applyAlignment="1">
      <alignment horizontal="center" vertical="center" wrapText="1"/>
    </xf>
    <xf numFmtId="0" fontId="33" fillId="32" borderId="20" xfId="181" applyFont="1" applyFill="1" applyBorder="1" applyAlignment="1">
      <alignment horizontal="center" vertical="center" wrapText="1"/>
    </xf>
    <xf numFmtId="0" fontId="33" fillId="32" borderId="21" xfId="181" applyFont="1" applyFill="1" applyBorder="1" applyAlignment="1">
      <alignment horizontal="center" vertical="center"/>
    </xf>
    <xf numFmtId="4" fontId="37" fillId="0" borderId="15" xfId="181" applyNumberFormat="1" applyFont="1" applyFill="1" applyBorder="1" applyAlignment="1">
      <alignment vertical="top" wrapText="1"/>
    </xf>
    <xf numFmtId="4" fontId="24" fillId="28" borderId="15" xfId="0" applyNumberFormat="1" applyFont="1" applyFill="1" applyBorder="1" applyAlignment="1">
      <alignment horizontal="right"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xf>
    <xf numFmtId="0" fontId="24" fillId="0" borderId="0" xfId="150" applyFont="1" applyFill="1" applyBorder="1" applyAlignment="1" applyProtection="1">
      <alignment horizontal="center" vertical="center" wrapText="1"/>
    </xf>
    <xf numFmtId="0" fontId="24" fillId="0" borderId="0" xfId="150" applyFont="1" applyFill="1" applyBorder="1" applyAlignment="1" applyProtection="1">
      <alignment vertical="center" wrapText="1"/>
    </xf>
    <xf numFmtId="166" fontId="24" fillId="0" borderId="0" xfId="150" applyNumberFormat="1" applyFont="1" applyFill="1" applyBorder="1" applyAlignment="1" applyProtection="1">
      <alignment horizontal="center" vertical="center" wrapText="1"/>
    </xf>
    <xf numFmtId="49" fontId="7" fillId="0" borderId="0" xfId="0" applyNumberFormat="1" applyFont="1" applyFill="1" applyBorder="1" applyAlignment="1">
      <alignment horizontal="center" vertical="center" wrapText="1"/>
    </xf>
    <xf numFmtId="49" fontId="7" fillId="0" borderId="26" xfId="0" applyNumberFormat="1" applyFont="1" applyFill="1" applyBorder="1" applyAlignment="1">
      <alignment horizontal="center" vertical="center" wrapText="1"/>
    </xf>
    <xf numFmtId="49" fontId="7" fillId="0" borderId="13" xfId="0" applyNumberFormat="1" applyFont="1" applyFill="1" applyBorder="1" applyAlignment="1">
      <alignment horizontal="center" vertical="center" wrapText="1"/>
    </xf>
    <xf numFmtId="4" fontId="9" fillId="0" borderId="0" xfId="0" applyNumberFormat="1" applyFont="1" applyFill="1" applyBorder="1"/>
    <xf numFmtId="0" fontId="9" fillId="0" borderId="0" xfId="0" applyFont="1" applyFill="1" applyBorder="1"/>
    <xf numFmtId="0" fontId="9" fillId="0" borderId="0" xfId="0" applyFont="1" applyFill="1"/>
    <xf numFmtId="49" fontId="11" fillId="0" borderId="0" xfId="0" applyNumberFormat="1" applyFont="1" applyFill="1" applyBorder="1" applyAlignment="1">
      <alignment horizontal="center" vertical="center" wrapText="1"/>
    </xf>
    <xf numFmtId="0" fontId="11" fillId="0" borderId="0" xfId="150" applyFont="1" applyFill="1" applyBorder="1" applyAlignment="1" applyProtection="1">
      <alignment horizontal="center" vertical="center"/>
    </xf>
    <xf numFmtId="0" fontId="11" fillId="0" borderId="0" xfId="150" applyFont="1" applyFill="1" applyBorder="1" applyAlignment="1" applyProtection="1">
      <alignment vertical="center" wrapText="1"/>
    </xf>
    <xf numFmtId="0" fontId="11" fillId="0" borderId="0" xfId="0" applyFont="1" applyFill="1" applyBorder="1" applyAlignment="1">
      <alignment vertical="center" wrapText="1"/>
    </xf>
    <xf numFmtId="4" fontId="6" fillId="0" borderId="0" xfId="0" applyNumberFormat="1" applyFont="1" applyFill="1" applyBorder="1" applyAlignment="1" applyProtection="1">
      <alignment horizontal="right" vertical="center" wrapText="1"/>
    </xf>
    <xf numFmtId="4" fontId="4" fillId="0" borderId="0" xfId="0" applyNumberFormat="1" applyFont="1" applyFill="1" applyBorder="1" applyAlignment="1">
      <alignment horizontal="right" vertical="center" wrapText="1"/>
    </xf>
    <xf numFmtId="0" fontId="1" fillId="0" borderId="0" xfId="0" applyFont="1" applyFill="1"/>
    <xf numFmtId="49" fontId="11" fillId="0" borderId="0" xfId="0" applyNumberFormat="1" applyFont="1" applyFill="1" applyBorder="1" applyAlignment="1">
      <alignment horizontal="righ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4" fontId="5" fillId="0" borderId="0" xfId="0" applyNumberFormat="1" applyFont="1" applyFill="1" applyBorder="1" applyAlignment="1" applyProtection="1">
      <alignment vertical="center" wrapText="1"/>
    </xf>
    <xf numFmtId="4" fontId="5" fillId="0" borderId="0" xfId="0" applyNumberFormat="1" applyFont="1" applyFill="1" applyBorder="1" applyAlignment="1">
      <alignment horizontal="right" vertical="center" wrapText="1"/>
    </xf>
    <xf numFmtId="0" fontId="1" fillId="0" borderId="0" xfId="0" applyFont="1" applyFill="1" applyBorder="1"/>
    <xf numFmtId="165" fontId="26" fillId="27" borderId="14" xfId="150" applyNumberFormat="1" applyFont="1" applyFill="1" applyBorder="1" applyAlignment="1" applyProtection="1">
      <alignment horizontal="right" vertical="center"/>
    </xf>
    <xf numFmtId="49" fontId="25" fillId="27" borderId="14" xfId="0" applyNumberFormat="1" applyFont="1" applyFill="1" applyBorder="1" applyAlignment="1">
      <alignment horizontal="right" vertical="center" wrapText="1"/>
    </xf>
    <xf numFmtId="49" fontId="28" fillId="29" borderId="14" xfId="0" applyNumberFormat="1" applyFont="1" applyFill="1" applyBorder="1" applyAlignment="1">
      <alignment horizontal="right" vertical="center" wrapText="1"/>
    </xf>
    <xf numFmtId="4" fontId="28" fillId="29" borderId="14" xfId="0" applyNumberFormat="1" applyFont="1" applyFill="1" applyBorder="1" applyAlignment="1">
      <alignment horizontal="right" vertical="center" wrapText="1"/>
    </xf>
    <xf numFmtId="0" fontId="25" fillId="27" borderId="14" xfId="150" applyFont="1" applyFill="1" applyBorder="1" applyAlignment="1" applyProtection="1">
      <alignment horizontal="right" vertical="center"/>
    </xf>
    <xf numFmtId="0" fontId="25" fillId="27" borderId="14" xfId="0" applyFont="1" applyFill="1" applyBorder="1" applyAlignment="1">
      <alignment horizontal="right" vertical="center" wrapText="1"/>
    </xf>
    <xf numFmtId="0" fontId="29" fillId="30" borderId="14" xfId="0" applyFont="1" applyFill="1" applyBorder="1" applyAlignment="1">
      <alignment horizontal="right" vertical="center" wrapText="1"/>
    </xf>
    <xf numFmtId="4" fontId="44" fillId="27" borderId="15" xfId="0" applyNumberFormat="1" applyFont="1" applyFill="1" applyBorder="1" applyAlignment="1">
      <alignment horizontal="right" vertical="center" wrapText="1"/>
    </xf>
    <xf numFmtId="4" fontId="44" fillId="29" borderId="15" xfId="0" applyNumberFormat="1" applyFont="1" applyFill="1" applyBorder="1" applyAlignment="1">
      <alignment horizontal="right" vertical="center" wrapText="1"/>
    </xf>
    <xf numFmtId="4" fontId="44" fillId="27" borderId="15" xfId="150" applyNumberFormat="1" applyFont="1" applyFill="1" applyBorder="1" applyAlignment="1" applyProtection="1">
      <alignment horizontal="right" vertical="center"/>
    </xf>
    <xf numFmtId="4" fontId="44" fillId="30" borderId="15" xfId="0" applyNumberFormat="1" applyFont="1" applyFill="1" applyBorder="1" applyAlignment="1">
      <alignment horizontal="right" vertical="center" wrapText="1"/>
    </xf>
    <xf numFmtId="4" fontId="62" fillId="0" borderId="0" xfId="0" applyNumberFormat="1" applyFont="1" applyFill="1" applyBorder="1" applyAlignment="1">
      <alignment horizontal="right" vertical="center" wrapText="1"/>
    </xf>
    <xf numFmtId="0" fontId="63" fillId="0" borderId="27" xfId="180" applyFont="1" applyBorder="1" applyAlignment="1"/>
    <xf numFmtId="0" fontId="63" fillId="0" borderId="28" xfId="180" applyFont="1" applyBorder="1" applyAlignment="1"/>
    <xf numFmtId="0" fontId="63" fillId="0" borderId="29" xfId="180" applyFont="1" applyBorder="1" applyAlignment="1"/>
    <xf numFmtId="0" fontId="17" fillId="0" borderId="0" xfId="180"/>
    <xf numFmtId="0" fontId="17" fillId="0" borderId="11" xfId="180" applyBorder="1"/>
    <xf numFmtId="0" fontId="65" fillId="33" borderId="11" xfId="180" applyFont="1" applyFill="1" applyBorder="1" applyAlignment="1" applyProtection="1">
      <alignment vertical="center"/>
    </xf>
    <xf numFmtId="0" fontId="65" fillId="33" borderId="0" xfId="180" applyFont="1" applyFill="1" applyBorder="1" applyAlignment="1" applyProtection="1">
      <alignment vertical="center"/>
    </xf>
    <xf numFmtId="0" fontId="65" fillId="33" borderId="12" xfId="180" applyFont="1" applyFill="1" applyBorder="1" applyAlignment="1" applyProtection="1">
      <alignment vertical="center"/>
    </xf>
    <xf numFmtId="0" fontId="16" fillId="0" borderId="0" xfId="180" applyFont="1"/>
    <xf numFmtId="0" fontId="17" fillId="0" borderId="0" xfId="180" applyFont="1"/>
    <xf numFmtId="0" fontId="36" fillId="0" borderId="30" xfId="180" applyFont="1" applyFill="1" applyBorder="1" applyAlignment="1" applyProtection="1">
      <alignment horizontal="left" vertical="center"/>
    </xf>
    <xf numFmtId="0" fontId="36" fillId="0" borderId="31" xfId="180" applyFont="1" applyFill="1" applyBorder="1" applyAlignment="1" applyProtection="1">
      <alignment horizontal="left" vertical="center"/>
    </xf>
    <xf numFmtId="0" fontId="36" fillId="0" borderId="32" xfId="180" applyFont="1" applyFill="1" applyBorder="1" applyAlignment="1" applyProtection="1">
      <alignment horizontal="left" vertical="center"/>
    </xf>
    <xf numFmtId="0" fontId="37" fillId="0" borderId="11" xfId="180" applyFont="1" applyBorder="1" applyAlignment="1" applyProtection="1">
      <alignment horizontal="left" vertical="center"/>
    </xf>
    <xf numFmtId="0" fontId="37" fillId="0" borderId="0" xfId="180" applyFont="1" applyBorder="1" applyAlignment="1" applyProtection="1">
      <alignment horizontal="left" vertical="center"/>
    </xf>
    <xf numFmtId="0" fontId="37" fillId="0" borderId="12" xfId="180" applyFont="1" applyBorder="1" applyAlignment="1" applyProtection="1">
      <alignment vertical="center"/>
    </xf>
    <xf numFmtId="0" fontId="36" fillId="31" borderId="33" xfId="180" applyFont="1" applyFill="1" applyBorder="1" applyAlignment="1" applyProtection="1">
      <alignment vertical="center"/>
      <protection locked="0"/>
    </xf>
    <xf numFmtId="0" fontId="36" fillId="31" borderId="34" xfId="180" applyFont="1" applyFill="1" applyBorder="1" applyAlignment="1" applyProtection="1">
      <alignment vertical="center"/>
      <protection locked="0"/>
    </xf>
    <xf numFmtId="0" fontId="36" fillId="31" borderId="35" xfId="180" applyFont="1" applyFill="1" applyBorder="1" applyAlignment="1" applyProtection="1">
      <alignment vertical="center"/>
      <protection locked="0"/>
    </xf>
    <xf numFmtId="0" fontId="37" fillId="0" borderId="0" xfId="180" applyFont="1" applyBorder="1" applyAlignment="1" applyProtection="1">
      <alignment vertical="center"/>
    </xf>
    <xf numFmtId="0" fontId="37" fillId="0" borderId="11" xfId="180" applyFont="1" applyBorder="1" applyAlignment="1" applyProtection="1">
      <alignment vertical="center"/>
    </xf>
    <xf numFmtId="0" fontId="37" fillId="31" borderId="33" xfId="180" applyFont="1" applyFill="1" applyBorder="1" applyAlignment="1" applyProtection="1">
      <alignment vertical="center"/>
      <protection locked="0"/>
    </xf>
    <xf numFmtId="0" fontId="37" fillId="31" borderId="34" xfId="180" applyFont="1" applyFill="1" applyBorder="1" applyAlignment="1" applyProtection="1">
      <alignment vertical="center"/>
      <protection locked="0"/>
    </xf>
    <xf numFmtId="0" fontId="37" fillId="31" borderId="35" xfId="180" applyFont="1" applyFill="1" applyBorder="1" applyAlignment="1" applyProtection="1">
      <alignment vertical="center"/>
      <protection locked="0"/>
    </xf>
    <xf numFmtId="0" fontId="36" fillId="34" borderId="22" xfId="180" applyFont="1" applyFill="1" applyBorder="1" applyAlignment="1" applyProtection="1">
      <alignment vertical="center"/>
    </xf>
    <xf numFmtId="0" fontId="37" fillId="34" borderId="33" xfId="180" applyFont="1" applyFill="1" applyBorder="1" applyAlignment="1" applyProtection="1">
      <alignment vertical="center"/>
    </xf>
    <xf numFmtId="0" fontId="37" fillId="31" borderId="36" xfId="180" applyFont="1" applyFill="1" applyBorder="1" applyAlignment="1" applyProtection="1">
      <alignment horizontal="left" vertical="center"/>
    </xf>
    <xf numFmtId="10" fontId="37" fillId="31" borderId="37" xfId="180" applyNumberFormat="1" applyFont="1" applyFill="1" applyBorder="1" applyAlignment="1" applyProtection="1">
      <alignment vertical="center"/>
    </xf>
    <xf numFmtId="0" fontId="37" fillId="31" borderId="38" xfId="180" applyFont="1" applyFill="1" applyBorder="1" applyAlignment="1" applyProtection="1">
      <alignment horizontal="center" vertical="center"/>
    </xf>
    <xf numFmtId="0" fontId="37" fillId="31" borderId="37" xfId="180" applyFont="1" applyFill="1" applyBorder="1" applyAlignment="1" applyProtection="1">
      <alignment horizontal="left" vertical="center"/>
    </xf>
    <xf numFmtId="10" fontId="37" fillId="35" borderId="39" xfId="202" applyNumberFormat="1" applyFont="1" applyFill="1" applyBorder="1" applyAlignment="1" applyProtection="1">
      <alignment vertical="center"/>
      <protection locked="0"/>
    </xf>
    <xf numFmtId="0" fontId="37" fillId="31" borderId="40" xfId="180" applyFont="1" applyFill="1" applyBorder="1" applyAlignment="1" applyProtection="1">
      <alignment horizontal="left" vertical="center"/>
    </xf>
    <xf numFmtId="10" fontId="37" fillId="31" borderId="41" xfId="180" applyNumberFormat="1" applyFont="1" applyFill="1" applyBorder="1" applyAlignment="1" applyProtection="1">
      <alignment vertical="center"/>
    </xf>
    <xf numFmtId="0" fontId="37" fillId="31" borderId="42" xfId="180" applyFont="1" applyFill="1" applyBorder="1" applyAlignment="1" applyProtection="1">
      <alignment horizontal="center" vertical="center"/>
    </xf>
    <xf numFmtId="0" fontId="37" fillId="31" borderId="41" xfId="180" applyFont="1" applyFill="1" applyBorder="1" applyAlignment="1" applyProtection="1">
      <alignment horizontal="left" vertical="center"/>
    </xf>
    <xf numFmtId="0" fontId="37" fillId="31" borderId="43" xfId="180" applyFont="1" applyFill="1" applyBorder="1" applyAlignment="1" applyProtection="1">
      <alignment horizontal="left" vertical="center"/>
    </xf>
    <xf numFmtId="0" fontId="37" fillId="31" borderId="44" xfId="180" applyFont="1" applyFill="1" applyBorder="1" applyAlignment="1" applyProtection="1">
      <alignment horizontal="left" vertical="center"/>
    </xf>
    <xf numFmtId="0" fontId="17" fillId="31" borderId="11" xfId="180" applyFill="1" applyBorder="1"/>
    <xf numFmtId="10" fontId="37" fillId="31" borderId="45" xfId="180" applyNumberFormat="1" applyFont="1" applyFill="1" applyBorder="1" applyAlignment="1" applyProtection="1">
      <alignment vertical="center"/>
    </xf>
    <xf numFmtId="10" fontId="37" fillId="31" borderId="31" xfId="180" applyNumberFormat="1" applyFont="1" applyFill="1" applyBorder="1" applyAlignment="1" applyProtection="1">
      <alignment vertical="center"/>
    </xf>
    <xf numFmtId="0" fontId="17" fillId="31" borderId="46" xfId="180" applyFill="1" applyBorder="1"/>
    <xf numFmtId="0" fontId="37" fillId="31" borderId="13" xfId="180" applyFont="1" applyFill="1" applyBorder="1" applyAlignment="1" applyProtection="1">
      <alignment horizontal="left" vertical="center"/>
    </xf>
    <xf numFmtId="10" fontId="17" fillId="31" borderId="15" xfId="202" applyNumberFormat="1" applyFont="1" applyFill="1" applyBorder="1"/>
    <xf numFmtId="49" fontId="18" fillId="0" borderId="13" xfId="0" applyNumberFormat="1" applyFont="1" applyFill="1" applyBorder="1" applyAlignment="1">
      <alignment horizontal="center" vertical="center" wrapText="1"/>
    </xf>
    <xf numFmtId="0" fontId="24" fillId="0" borderId="14" xfId="180" applyFont="1" applyFill="1" applyBorder="1" applyAlignment="1">
      <alignment horizontal="center" vertical="center"/>
    </xf>
    <xf numFmtId="0" fontId="24" fillId="0" borderId="14" xfId="180" applyFont="1" applyFill="1" applyBorder="1" applyAlignment="1">
      <alignment horizontal="left" vertical="center" wrapText="1"/>
    </xf>
    <xf numFmtId="4" fontId="24" fillId="0" borderId="14" xfId="0" applyNumberFormat="1" applyFont="1" applyFill="1" applyBorder="1" applyAlignment="1" applyProtection="1">
      <alignment horizontal="center" vertical="center" wrapText="1"/>
    </xf>
    <xf numFmtId="4" fontId="24" fillId="0" borderId="14" xfId="0" applyNumberFormat="1" applyFont="1" applyFill="1" applyBorder="1" applyAlignment="1">
      <alignment horizontal="right" vertical="center" wrapText="1"/>
    </xf>
    <xf numFmtId="4" fontId="24" fillId="0" borderId="15" xfId="0" applyNumberFormat="1" applyFont="1" applyFill="1" applyBorder="1" applyAlignment="1">
      <alignment horizontal="right" vertical="center" wrapText="1"/>
    </xf>
    <xf numFmtId="4" fontId="1" fillId="0" borderId="0" xfId="0" applyNumberFormat="1" applyFont="1" applyFill="1"/>
    <xf numFmtId="0" fontId="0" fillId="0" borderId="0" xfId="0" applyFill="1"/>
    <xf numFmtId="0" fontId="24" fillId="0" borderId="14" xfId="0"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0" applyFont="1" applyFill="1" applyBorder="1" applyAlignment="1">
      <alignment horizontal="center" vertical="center" wrapText="1"/>
    </xf>
    <xf numFmtId="0" fontId="24" fillId="0" borderId="14" xfId="150" applyFont="1" applyFill="1" applyBorder="1" applyAlignment="1" applyProtection="1">
      <alignment horizontal="center" vertical="center"/>
    </xf>
    <xf numFmtId="4" fontId="24" fillId="0" borderId="14" xfId="0" applyNumberFormat="1" applyFont="1" applyFill="1" applyBorder="1" applyAlignment="1">
      <alignment horizontal="center" vertical="center" wrapText="1"/>
    </xf>
    <xf numFmtId="4" fontId="12" fillId="0" borderId="0" xfId="0" applyNumberFormat="1" applyFont="1" applyFill="1"/>
    <xf numFmtId="0" fontId="24" fillId="0" borderId="14" xfId="0" applyFont="1" applyFill="1" applyBorder="1" applyAlignment="1">
      <alignment vertical="center" wrapText="1"/>
    </xf>
    <xf numFmtId="0" fontId="23" fillId="0" borderId="14" xfId="150" applyFont="1" applyFill="1" applyBorder="1" applyAlignment="1" applyProtection="1">
      <alignment horizontal="center" vertical="center"/>
    </xf>
    <xf numFmtId="0" fontId="23" fillId="0" borderId="14" xfId="150" applyFont="1" applyFill="1" applyBorder="1" applyAlignment="1" applyProtection="1">
      <alignment wrapText="1"/>
    </xf>
    <xf numFmtId="0" fontId="24" fillId="0" borderId="14" xfId="0" applyFont="1" applyFill="1" applyBorder="1" applyAlignment="1">
      <alignment wrapText="1"/>
    </xf>
    <xf numFmtId="4" fontId="24" fillId="0" borderId="14" xfId="150" applyNumberFormat="1" applyFont="1" applyFill="1" applyBorder="1" applyAlignment="1" applyProtection="1">
      <alignment horizontal="center" vertical="center"/>
    </xf>
    <xf numFmtId="4" fontId="23" fillId="0" borderId="14" xfId="150" applyNumberFormat="1" applyFont="1" applyFill="1" applyBorder="1" applyAlignment="1" applyProtection="1">
      <alignment horizontal="center" vertical="center"/>
    </xf>
    <xf numFmtId="166" fontId="24" fillId="0" borderId="14" xfId="150" applyNumberFormat="1" applyFont="1" applyFill="1" applyBorder="1" applyAlignment="1" applyProtection="1">
      <alignment horizontal="center" vertical="center" wrapText="1"/>
    </xf>
    <xf numFmtId="49" fontId="24" fillId="0" borderId="14" xfId="0" applyNumberFormat="1" applyFont="1" applyFill="1" applyBorder="1" applyAlignment="1">
      <alignment horizontal="center" vertical="center" wrapText="1"/>
    </xf>
    <xf numFmtId="4" fontId="24" fillId="0" borderId="14" xfId="0" applyNumberFormat="1" applyFont="1" applyFill="1" applyBorder="1" applyAlignment="1" applyProtection="1">
      <alignment horizontal="right" vertical="center" wrapText="1"/>
    </xf>
    <xf numFmtId="0" fontId="18" fillId="0" borderId="14" xfId="150" applyFont="1" applyFill="1" applyBorder="1" applyAlignment="1" applyProtection="1">
      <alignment vertical="center" wrapText="1"/>
    </xf>
    <xf numFmtId="0" fontId="18" fillId="0" borderId="14" xfId="150" applyFont="1" applyFill="1" applyBorder="1" applyAlignment="1" applyProtection="1">
      <alignment horizontal="center" vertical="center" wrapText="1"/>
    </xf>
    <xf numFmtId="166" fontId="18" fillId="0" borderId="14" xfId="150" applyNumberFormat="1" applyFont="1" applyFill="1" applyBorder="1" applyAlignment="1" applyProtection="1">
      <alignment horizontal="center" vertical="center" wrapText="1"/>
    </xf>
    <xf numFmtId="4" fontId="18" fillId="0" borderId="14" xfId="0" applyNumberFormat="1" applyFont="1" applyFill="1" applyBorder="1" applyAlignment="1" applyProtection="1">
      <alignment horizontal="center" vertical="center" wrapText="1"/>
    </xf>
    <xf numFmtId="4" fontId="18" fillId="0" borderId="14" xfId="0" applyNumberFormat="1" applyFont="1" applyFill="1" applyBorder="1" applyAlignment="1">
      <alignment horizontal="right" vertical="center" wrapText="1"/>
    </xf>
    <xf numFmtId="4" fontId="18" fillId="0" borderId="15" xfId="0" applyNumberFormat="1" applyFont="1" applyFill="1" applyBorder="1" applyAlignment="1">
      <alignment horizontal="right" vertical="center" wrapText="1"/>
    </xf>
    <xf numFmtId="49" fontId="24" fillId="0" borderId="13" xfId="0" applyNumberFormat="1" applyFont="1" applyFill="1" applyBorder="1" applyAlignment="1">
      <alignment horizontal="center" vertical="center" wrapText="1"/>
    </xf>
    <xf numFmtId="0" fontId="23" fillId="0" borderId="14" xfId="150" applyFont="1" applyFill="1" applyBorder="1" applyAlignment="1" applyProtection="1">
      <alignment vertical="center" wrapText="1"/>
    </xf>
    <xf numFmtId="4" fontId="24" fillId="0" borderId="14" xfId="150" applyNumberFormat="1" applyFont="1" applyFill="1" applyBorder="1" applyAlignment="1" applyProtection="1">
      <alignment horizontal="center" vertical="center" wrapText="1"/>
    </xf>
    <xf numFmtId="4" fontId="24" fillId="0" borderId="14" xfId="150" applyNumberFormat="1" applyFont="1" applyFill="1" applyBorder="1" applyAlignment="1" applyProtection="1">
      <alignment horizontal="right" vertical="center" wrapText="1"/>
    </xf>
    <xf numFmtId="4" fontId="24" fillId="0" borderId="15" xfId="150" applyNumberFormat="1" applyFont="1" applyFill="1" applyBorder="1" applyAlignment="1" applyProtection="1">
      <alignment horizontal="right" vertical="center" wrapText="1"/>
    </xf>
    <xf numFmtId="4" fontId="32" fillId="0" borderId="0" xfId="0" applyNumberFormat="1" applyFont="1" applyFill="1"/>
    <xf numFmtId="4" fontId="23" fillId="0" borderId="14" xfId="0" applyNumberFormat="1" applyFont="1" applyFill="1" applyBorder="1" applyAlignment="1" applyProtection="1">
      <alignment horizontal="center" vertical="center" wrapText="1"/>
    </xf>
    <xf numFmtId="4" fontId="23" fillId="0" borderId="14" xfId="0" applyNumberFormat="1" applyFont="1" applyFill="1" applyBorder="1" applyAlignment="1">
      <alignment horizontal="right" vertical="center" wrapText="1"/>
    </xf>
    <xf numFmtId="4" fontId="18" fillId="0" borderId="14" xfId="150" applyNumberFormat="1" applyFont="1" applyFill="1" applyBorder="1" applyAlignment="1" applyProtection="1">
      <alignment horizontal="center" vertical="center" wrapText="1"/>
    </xf>
    <xf numFmtId="4" fontId="18" fillId="0" borderId="14" xfId="150" applyNumberFormat="1" applyFont="1" applyFill="1" applyBorder="1" applyAlignment="1" applyProtection="1">
      <alignment horizontal="right" vertical="center" wrapText="1"/>
    </xf>
    <xf numFmtId="4" fontId="18" fillId="0" borderId="15" xfId="150" applyNumberFormat="1" applyFont="1" applyFill="1" applyBorder="1" applyAlignment="1" applyProtection="1">
      <alignment horizontal="right" vertical="center" wrapText="1"/>
    </xf>
    <xf numFmtId="0" fontId="61" fillId="0" borderId="14" xfId="0" applyFont="1" applyFill="1" applyBorder="1" applyAlignment="1">
      <alignment horizontal="center" vertical="center" wrapText="1"/>
    </xf>
    <xf numFmtId="0" fontId="61" fillId="0" borderId="14" xfId="0" applyFont="1" applyFill="1" applyBorder="1" applyAlignment="1">
      <alignment vertical="center" wrapText="1"/>
    </xf>
    <xf numFmtId="0" fontId="18" fillId="0" borderId="14" xfId="150" applyFont="1" applyFill="1" applyBorder="1" applyAlignment="1" applyProtection="1">
      <alignment horizontal="center" vertical="center"/>
    </xf>
    <xf numFmtId="49" fontId="24" fillId="0" borderId="14" xfId="0" applyNumberFormat="1" applyFont="1" applyFill="1" applyBorder="1" applyAlignment="1" applyProtection="1">
      <alignment horizontal="center" vertical="center" wrapText="1"/>
    </xf>
    <xf numFmtId="4" fontId="10" fillId="0" borderId="0" xfId="0" applyNumberFormat="1" applyFont="1" applyFill="1" applyBorder="1"/>
    <xf numFmtId="0" fontId="10" fillId="0" borderId="0" xfId="0" applyFont="1" applyFill="1" applyBorder="1"/>
    <xf numFmtId="0" fontId="10" fillId="0" borderId="0" xfId="0" applyFont="1" applyFill="1"/>
    <xf numFmtId="4" fontId="10" fillId="0" borderId="0" xfId="0" applyNumberFormat="1" applyFont="1" applyFill="1"/>
    <xf numFmtId="0" fontId="18" fillId="0" borderId="13" xfId="0" applyFont="1" applyFill="1" applyBorder="1" applyAlignment="1">
      <alignment horizontal="center" vertical="center" wrapText="1"/>
    </xf>
    <xf numFmtId="49" fontId="23" fillId="0" borderId="14" xfId="0" applyNumberFormat="1" applyFont="1" applyFill="1" applyBorder="1" applyAlignment="1">
      <alignment horizontal="center" vertical="center"/>
    </xf>
    <xf numFmtId="49" fontId="23" fillId="0" borderId="14" xfId="0" applyNumberFormat="1" applyFont="1" applyFill="1" applyBorder="1" applyAlignment="1">
      <alignment vertical="center" wrapText="1"/>
    </xf>
    <xf numFmtId="4" fontId="18" fillId="0" borderId="14" xfId="0" applyNumberFormat="1" applyFont="1" applyFill="1" applyBorder="1" applyAlignment="1">
      <alignment horizontal="center" vertical="center" wrapText="1"/>
    </xf>
    <xf numFmtId="4" fontId="1" fillId="0" borderId="0" xfId="0" applyNumberFormat="1" applyFont="1" applyFill="1" applyBorder="1"/>
    <xf numFmtId="49" fontId="24" fillId="0" borderId="14" xfId="0" applyNumberFormat="1" applyFont="1" applyFill="1" applyBorder="1" applyAlignment="1">
      <alignment vertical="center" wrapText="1"/>
    </xf>
    <xf numFmtId="4" fontId="23" fillId="0" borderId="14"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49" fontId="8" fillId="0" borderId="0" xfId="0" applyNumberFormat="1" applyFont="1" applyFill="1" applyBorder="1" applyAlignment="1">
      <alignment horizontal="center" vertical="center"/>
    </xf>
    <xf numFmtId="49" fontId="8" fillId="0" borderId="0" xfId="0" applyNumberFormat="1" applyFont="1" applyFill="1" applyBorder="1" applyAlignment="1">
      <alignment vertical="center" wrapText="1"/>
    </xf>
    <xf numFmtId="49" fontId="6" fillId="0" borderId="0" xfId="0" applyNumberFormat="1" applyFont="1" applyFill="1" applyBorder="1" applyAlignment="1">
      <alignment horizontal="center" vertical="center" wrapText="1"/>
    </xf>
    <xf numFmtId="4" fontId="6" fillId="0" borderId="0" xfId="0" applyNumberFormat="1" applyFont="1" applyFill="1" applyBorder="1" applyAlignment="1">
      <alignment horizontal="center" vertical="center" wrapText="1"/>
    </xf>
    <xf numFmtId="4" fontId="24" fillId="0" borderId="14" xfId="150" applyNumberFormat="1" applyFont="1" applyFill="1" applyBorder="1" applyAlignment="1" applyProtection="1">
      <alignment horizontal="right" vertical="center"/>
    </xf>
    <xf numFmtId="0" fontId="18" fillId="0" borderId="14" xfId="150" applyFont="1" applyFill="1" applyBorder="1" applyAlignment="1" applyProtection="1">
      <alignment horizontal="left" vertical="center" wrapText="1"/>
    </xf>
    <xf numFmtId="4" fontId="18" fillId="0" borderId="14" xfId="150" applyNumberFormat="1" applyFont="1" applyFill="1" applyBorder="1" applyAlignment="1" applyProtection="1">
      <alignment horizontal="center" vertical="center"/>
    </xf>
    <xf numFmtId="4" fontId="18" fillId="0" borderId="14" xfId="150" applyNumberFormat="1" applyFont="1" applyFill="1" applyBorder="1" applyAlignment="1" applyProtection="1">
      <alignment horizontal="right" vertical="center"/>
    </xf>
    <xf numFmtId="0" fontId="24" fillId="0" borderId="14" xfId="180" applyFont="1" applyFill="1" applyBorder="1" applyAlignment="1">
      <alignment horizontal="center" vertical="center" wrapText="1"/>
    </xf>
    <xf numFmtId="4" fontId="24" fillId="0" borderId="14" xfId="223" applyNumberFormat="1" applyFont="1" applyFill="1" applyBorder="1" applyAlignment="1">
      <alignment horizontal="right" vertical="center"/>
    </xf>
    <xf numFmtId="4" fontId="18" fillId="0" borderId="0" xfId="0" applyNumberFormat="1" applyFont="1" applyFill="1" applyBorder="1" applyAlignment="1">
      <alignment horizontal="right" vertical="center" wrapText="1"/>
    </xf>
    <xf numFmtId="4" fontId="18" fillId="0" borderId="32" xfId="0" applyNumberFormat="1" applyFont="1" applyFill="1" applyBorder="1" applyAlignment="1">
      <alignment horizontal="right" vertical="center" wrapText="1"/>
    </xf>
    <xf numFmtId="49" fontId="18" fillId="0" borderId="14" xfId="0" applyNumberFormat="1" applyFont="1" applyFill="1" applyBorder="1" applyAlignment="1">
      <alignment horizontal="center" vertical="center" wrapText="1"/>
    </xf>
    <xf numFmtId="49" fontId="24" fillId="0" borderId="47" xfId="0" applyNumberFormat="1" applyFont="1" applyFill="1" applyBorder="1" applyAlignment="1">
      <alignment horizontal="center" vertical="center" wrapText="1"/>
    </xf>
    <xf numFmtId="0" fontId="24" fillId="0" borderId="48" xfId="150" applyFont="1" applyFill="1" applyBorder="1" applyAlignment="1" applyProtection="1">
      <alignment horizontal="center" vertical="center"/>
    </xf>
    <xf numFmtId="0" fontId="24" fillId="0" borderId="48" xfId="150" applyFont="1" applyFill="1" applyBorder="1" applyAlignment="1" applyProtection="1">
      <alignment vertical="center" wrapText="1"/>
    </xf>
    <xf numFmtId="166" fontId="24" fillId="0" borderId="48" xfId="150" applyNumberFormat="1" applyFont="1" applyFill="1" applyBorder="1" applyAlignment="1" applyProtection="1">
      <alignment horizontal="center" vertical="center" wrapText="1"/>
    </xf>
    <xf numFmtId="4" fontId="24" fillId="0" borderId="48" xfId="0" applyNumberFormat="1" applyFont="1" applyFill="1" applyBorder="1" applyAlignment="1" applyProtection="1">
      <alignment horizontal="center" vertical="center" wrapText="1"/>
    </xf>
    <xf numFmtId="4" fontId="24" fillId="0" borderId="48" xfId="0" applyNumberFormat="1" applyFont="1" applyFill="1" applyBorder="1" applyAlignment="1">
      <alignment horizontal="right" vertical="center" wrapText="1"/>
    </xf>
    <xf numFmtId="4" fontId="24" fillId="0" borderId="49" xfId="0" applyNumberFormat="1" applyFont="1" applyFill="1" applyBorder="1" applyAlignment="1">
      <alignment horizontal="right" vertical="center" wrapText="1"/>
    </xf>
    <xf numFmtId="49" fontId="18" fillId="0" borderId="0" xfId="0" applyNumberFormat="1" applyFont="1" applyFill="1" applyBorder="1" applyAlignment="1">
      <alignment horizontal="center" vertical="center" wrapText="1"/>
    </xf>
    <xf numFmtId="4" fontId="24" fillId="0" borderId="0" xfId="0" applyNumberFormat="1" applyFont="1" applyFill="1" applyBorder="1" applyAlignment="1" applyProtection="1">
      <alignment horizontal="center" vertical="center" wrapText="1"/>
    </xf>
    <xf numFmtId="4" fontId="24" fillId="0" borderId="0" xfId="0" applyNumberFormat="1" applyFont="1" applyFill="1" applyBorder="1" applyAlignment="1">
      <alignment horizontal="center" vertical="center" wrapText="1"/>
    </xf>
    <xf numFmtId="4" fontId="24" fillId="0" borderId="0" xfId="0" applyNumberFormat="1" applyFont="1" applyFill="1" applyBorder="1" applyAlignment="1">
      <alignment horizontal="right" vertical="center" wrapText="1"/>
    </xf>
    <xf numFmtId="49" fontId="24" fillId="0" borderId="25" xfId="0" applyNumberFormat="1" applyFont="1" applyFill="1" applyBorder="1" applyAlignment="1">
      <alignment horizontal="center" vertical="center" wrapText="1"/>
    </xf>
    <xf numFmtId="49" fontId="24" fillId="0" borderId="20" xfId="0" applyNumberFormat="1" applyFont="1" applyFill="1" applyBorder="1" applyAlignment="1">
      <alignment horizontal="center" vertical="center" wrapText="1"/>
    </xf>
    <xf numFmtId="49" fontId="24" fillId="0" borderId="20" xfId="0" applyNumberFormat="1" applyFont="1" applyFill="1" applyBorder="1" applyAlignment="1">
      <alignment vertical="center" wrapText="1"/>
    </xf>
    <xf numFmtId="4" fontId="24" fillId="0" borderId="20" xfId="0" applyNumberFormat="1" applyFont="1" applyFill="1" applyBorder="1" applyAlignment="1">
      <alignment horizontal="center" vertical="center" wrapText="1"/>
    </xf>
    <xf numFmtId="4" fontId="24" fillId="0" borderId="20" xfId="0" applyNumberFormat="1" applyFont="1" applyFill="1" applyBorder="1" applyAlignment="1">
      <alignment horizontal="right" vertical="center" wrapText="1"/>
    </xf>
    <xf numFmtId="4" fontId="24" fillId="0" borderId="21" xfId="0" applyNumberFormat="1" applyFont="1" applyFill="1" applyBorder="1" applyAlignment="1">
      <alignment horizontal="right" vertical="center" wrapText="1"/>
    </xf>
    <xf numFmtId="0" fontId="18" fillId="0" borderId="14" xfId="180" applyFont="1" applyFill="1" applyBorder="1" applyAlignment="1">
      <alignment horizontal="center" vertical="center"/>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xf>
    <xf numFmtId="0" fontId="27" fillId="0" borderId="14" xfId="150" applyFont="1" applyFill="1" applyBorder="1" applyAlignment="1" applyProtection="1">
      <alignment horizontal="center" vertical="center" wrapText="1"/>
    </xf>
    <xf numFmtId="49" fontId="18" fillId="0" borderId="14" xfId="193" applyNumberFormat="1" applyFont="1" applyFill="1" applyBorder="1" applyAlignment="1" applyProtection="1">
      <alignment horizontal="center" vertical="center" wrapText="1"/>
      <protection locked="0"/>
    </xf>
    <xf numFmtId="0" fontId="18" fillId="0" borderId="14" xfId="0" applyFont="1" applyFill="1" applyBorder="1" applyAlignment="1">
      <alignment vertical="center" wrapText="1"/>
    </xf>
    <xf numFmtId="49" fontId="24" fillId="0" borderId="14" xfId="193" applyNumberFormat="1" applyFont="1" applyFill="1" applyBorder="1" applyAlignment="1" applyProtection="1">
      <alignment horizontal="center" vertical="center" wrapText="1"/>
      <protection locked="0"/>
    </xf>
    <xf numFmtId="0" fontId="18" fillId="0" borderId="13" xfId="150" applyFont="1" applyFill="1" applyBorder="1" applyAlignment="1" applyProtection="1">
      <alignment horizontal="center" vertical="center"/>
    </xf>
    <xf numFmtId="0" fontId="61" fillId="0" borderId="0" xfId="0" applyFont="1" applyFill="1" applyBorder="1" applyAlignment="1">
      <alignment horizontal="left"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164" fontId="3" fillId="0" borderId="14" xfId="0" applyNumberFormat="1" applyFont="1" applyBorder="1" applyAlignment="1">
      <alignment horizontal="left" vertical="center"/>
    </xf>
    <xf numFmtId="164" fontId="3" fillId="0" borderId="15" xfId="0" applyNumberFormat="1" applyFont="1" applyBorder="1" applyAlignment="1">
      <alignment horizontal="left" vertical="center"/>
    </xf>
    <xf numFmtId="0" fontId="3" fillId="0" borderId="45" xfId="0" applyFont="1" applyBorder="1" applyAlignment="1">
      <alignment horizontal="center" vertical="center"/>
    </xf>
    <xf numFmtId="0" fontId="3" fillId="0" borderId="32" xfId="0" applyFont="1" applyBorder="1" applyAlignment="1">
      <alignment horizontal="center" vertic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10" fontId="3" fillId="35" borderId="45" xfId="0" applyNumberFormat="1" applyFont="1" applyFill="1" applyBorder="1" applyAlignment="1">
      <alignment horizontal="center" vertical="center"/>
    </xf>
    <xf numFmtId="10" fontId="3" fillId="35" borderId="32" xfId="0" applyNumberFormat="1" applyFont="1" applyFill="1" applyBorder="1" applyAlignment="1">
      <alignment horizontal="center" vertical="center"/>
    </xf>
    <xf numFmtId="0" fontId="3" fillId="0" borderId="13" xfId="0" applyFont="1" applyFill="1" applyBorder="1" applyAlignment="1">
      <alignment horizontal="left" vertical="center"/>
    </xf>
    <xf numFmtId="0" fontId="3" fillId="0" borderId="14" xfId="0" applyFont="1" applyFill="1" applyBorder="1" applyAlignment="1">
      <alignment horizontal="left" vertical="center"/>
    </xf>
    <xf numFmtId="0" fontId="3" fillId="0" borderId="14" xfId="0" applyFont="1" applyBorder="1" applyAlignment="1">
      <alignment horizontal="center" vertical="center"/>
    </xf>
    <xf numFmtId="0" fontId="1" fillId="0" borderId="50" xfId="0" applyFont="1" applyBorder="1" applyAlignment="1">
      <alignment horizontal="center"/>
    </xf>
    <xf numFmtId="0" fontId="1" fillId="0" borderId="51" xfId="0" applyFont="1" applyBorder="1" applyAlignment="1">
      <alignment horizontal="center"/>
    </xf>
    <xf numFmtId="0" fontId="1" fillId="0" borderId="51" xfId="0" applyFont="1" applyBorder="1" applyAlignment="1">
      <alignment horizontal="center" wrapText="1"/>
    </xf>
    <xf numFmtId="0" fontId="1" fillId="0" borderId="52" xfId="0" applyFont="1" applyBorder="1" applyAlignment="1">
      <alignment horizontal="center" wrapText="1"/>
    </xf>
    <xf numFmtId="0" fontId="1" fillId="0" borderId="13"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2" fillId="37" borderId="13" xfId="0" applyFont="1" applyFill="1" applyBorder="1" applyAlignment="1">
      <alignment horizontal="center" vertical="center"/>
    </xf>
    <xf numFmtId="0" fontId="2" fillId="37" borderId="14" xfId="0" applyFont="1" applyFill="1" applyBorder="1" applyAlignment="1">
      <alignment horizontal="center" vertical="center"/>
    </xf>
    <xf numFmtId="0" fontId="2" fillId="37" borderId="15" xfId="0" applyFont="1" applyFill="1" applyBorder="1" applyAlignment="1">
      <alignment horizontal="center" vertical="center"/>
    </xf>
    <xf numFmtId="0" fontId="15" fillId="0" borderId="11" xfId="0" applyFont="1" applyBorder="1" applyAlignment="1">
      <alignment horizontal="right" vertical="center"/>
    </xf>
    <xf numFmtId="0" fontId="15" fillId="0" borderId="0" xfId="0" applyFont="1" applyBorder="1" applyAlignment="1">
      <alignment horizontal="right" vertical="center"/>
    </xf>
    <xf numFmtId="0" fontId="15" fillId="0" borderId="12" xfId="0" applyFont="1" applyBorder="1" applyAlignment="1">
      <alignment horizontal="right" vertical="center"/>
    </xf>
    <xf numFmtId="0" fontId="31" fillId="0" borderId="11" xfId="0" applyFont="1" applyBorder="1" applyAlignment="1">
      <alignment horizontal="center"/>
    </xf>
    <xf numFmtId="0" fontId="31" fillId="0" borderId="0" xfId="0" applyFont="1" applyBorder="1" applyAlignment="1">
      <alignment horizontal="center"/>
    </xf>
    <xf numFmtId="0" fontId="31" fillId="0" borderId="12" xfId="0" applyFont="1" applyBorder="1" applyAlignment="1">
      <alignment horizontal="center"/>
    </xf>
    <xf numFmtId="0" fontId="21" fillId="36" borderId="13" xfId="0" applyFont="1" applyFill="1" applyBorder="1" applyAlignment="1">
      <alignment horizontal="right" vertical="center" wrapText="1"/>
    </xf>
    <xf numFmtId="0" fontId="21" fillId="36" borderId="14" xfId="0" applyFont="1" applyFill="1" applyBorder="1" applyAlignment="1">
      <alignment horizontal="right" vertical="center" wrapText="1"/>
    </xf>
    <xf numFmtId="0" fontId="30" fillId="0" borderId="11" xfId="0" applyFont="1" applyBorder="1" applyAlignment="1">
      <alignment horizontal="center" vertical="center"/>
    </xf>
    <xf numFmtId="0" fontId="30" fillId="0" borderId="0" xfId="0" applyFont="1" applyBorder="1" applyAlignment="1">
      <alignment horizontal="center" vertical="center"/>
    </xf>
    <xf numFmtId="0" fontId="30" fillId="0" borderId="12" xfId="0" applyFont="1" applyBorder="1" applyAlignment="1">
      <alignment horizontal="center" vertical="center"/>
    </xf>
    <xf numFmtId="0" fontId="30" fillId="0" borderId="11"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2" xfId="0" applyFont="1" applyBorder="1" applyAlignment="1">
      <alignment horizontal="center" vertical="center" wrapText="1"/>
    </xf>
    <xf numFmtId="0" fontId="17" fillId="24" borderId="11" xfId="181" applyFont="1" applyFill="1" applyBorder="1" applyAlignment="1">
      <alignment horizontal="center" wrapText="1"/>
    </xf>
    <xf numFmtId="0" fontId="17" fillId="24" borderId="0" xfId="181" applyFont="1" applyFill="1" applyBorder="1" applyAlignment="1">
      <alignment horizontal="center" wrapText="1"/>
    </xf>
    <xf numFmtId="0" fontId="17" fillId="24" borderId="12" xfId="181" applyFont="1" applyFill="1" applyBorder="1" applyAlignment="1">
      <alignment horizontal="center" wrapText="1"/>
    </xf>
    <xf numFmtId="0" fontId="33" fillId="24" borderId="11" xfId="181" applyFont="1" applyFill="1" applyBorder="1" applyAlignment="1">
      <alignment horizontal="center" wrapText="1"/>
    </xf>
    <xf numFmtId="0" fontId="33" fillId="24" borderId="0" xfId="181" applyFont="1" applyFill="1" applyBorder="1" applyAlignment="1">
      <alignment horizontal="center" wrapText="1"/>
    </xf>
    <xf numFmtId="0" fontId="33" fillId="24" borderId="12" xfId="181" applyFont="1" applyFill="1" applyBorder="1" applyAlignment="1">
      <alignment horizontal="center" wrapText="1"/>
    </xf>
    <xf numFmtId="0" fontId="33" fillId="24" borderId="13" xfId="181" applyFont="1" applyFill="1" applyBorder="1" applyAlignment="1">
      <alignment horizontal="center" vertical="center" wrapText="1"/>
    </xf>
    <xf numFmtId="0" fontId="33" fillId="24" borderId="14" xfId="181" applyFont="1" applyFill="1" applyBorder="1" applyAlignment="1">
      <alignment horizontal="center" vertical="center" wrapText="1"/>
    </xf>
    <xf numFmtId="0" fontId="17" fillId="24" borderId="16" xfId="181" applyFont="1" applyFill="1" applyBorder="1" applyAlignment="1">
      <alignment horizontal="center" wrapText="1"/>
    </xf>
    <xf numFmtId="0" fontId="17" fillId="24" borderId="17" xfId="181" applyFont="1" applyFill="1" applyBorder="1" applyAlignment="1">
      <alignment horizontal="center" wrapText="1"/>
    </xf>
    <xf numFmtId="49" fontId="17" fillId="24" borderId="25" xfId="181" applyNumberFormat="1" applyFont="1" applyFill="1" applyBorder="1" applyAlignment="1">
      <alignment horizontal="center" vertical="center" wrapText="1"/>
    </xf>
    <xf numFmtId="0" fontId="17" fillId="24" borderId="13" xfId="181" applyFill="1" applyBorder="1" applyAlignment="1">
      <alignment horizontal="center" vertical="center" wrapText="1"/>
    </xf>
    <xf numFmtId="0" fontId="17" fillId="24" borderId="20" xfId="181" applyFont="1" applyFill="1" applyBorder="1" applyAlignment="1">
      <alignment vertical="center" wrapText="1"/>
    </xf>
    <xf numFmtId="0" fontId="17" fillId="24" borderId="14" xfId="181" applyFill="1" applyBorder="1" applyAlignment="1">
      <alignment vertical="center" wrapText="1"/>
    </xf>
    <xf numFmtId="0" fontId="33" fillId="24" borderId="11" xfId="181" applyFont="1" applyFill="1" applyBorder="1" applyAlignment="1">
      <alignment horizontal="right" wrapText="1"/>
    </xf>
    <xf numFmtId="0" fontId="33" fillId="24" borderId="0" xfId="181" applyFont="1" applyFill="1" applyBorder="1" applyAlignment="1">
      <alignment horizontal="right" wrapText="1"/>
    </xf>
    <xf numFmtId="0" fontId="33" fillId="24" borderId="12" xfId="181" applyFont="1" applyFill="1" applyBorder="1" applyAlignment="1">
      <alignment horizontal="right" wrapText="1"/>
    </xf>
    <xf numFmtId="0" fontId="34" fillId="38" borderId="27" xfId="181" applyFont="1" applyFill="1" applyBorder="1" applyAlignment="1">
      <alignment horizontal="center" vertical="center"/>
    </xf>
    <xf numFmtId="0" fontId="34" fillId="38" borderId="28" xfId="181" applyFont="1" applyFill="1" applyBorder="1" applyAlignment="1">
      <alignment horizontal="center" vertical="center"/>
    </xf>
    <xf numFmtId="0" fontId="34" fillId="38" borderId="29" xfId="181" applyFont="1" applyFill="1" applyBorder="1" applyAlignment="1">
      <alignment horizontal="center" vertical="center"/>
    </xf>
    <xf numFmtId="0" fontId="33" fillId="24" borderId="11" xfId="181" applyFont="1" applyFill="1" applyBorder="1" applyAlignment="1">
      <alignment horizontal="center" vertical="center" wrapText="1"/>
    </xf>
    <xf numFmtId="0" fontId="33" fillId="24" borderId="0" xfId="181" applyFont="1" applyFill="1" applyBorder="1" applyAlignment="1">
      <alignment horizontal="center" vertical="center" wrapText="1"/>
    </xf>
    <xf numFmtId="0" fontId="33" fillId="24" borderId="12" xfId="181" applyFont="1" applyFill="1" applyBorder="1" applyAlignment="1">
      <alignment horizontal="center" vertical="center" wrapText="1"/>
    </xf>
    <xf numFmtId="0" fontId="33" fillId="24" borderId="11" xfId="181" applyFont="1" applyFill="1" applyBorder="1" applyAlignment="1">
      <alignment horizontal="center" vertical="center"/>
    </xf>
    <xf numFmtId="0" fontId="33" fillId="24" borderId="0" xfId="181" applyFont="1" applyFill="1" applyBorder="1" applyAlignment="1">
      <alignment horizontal="center" vertical="center"/>
    </xf>
    <xf numFmtId="0" fontId="33" fillId="24" borderId="12" xfId="181" applyFont="1" applyFill="1" applyBorder="1" applyAlignment="1">
      <alignment horizontal="center" vertical="center"/>
    </xf>
    <xf numFmtId="0" fontId="33" fillId="24" borderId="16" xfId="181" applyFont="1" applyFill="1" applyBorder="1" applyAlignment="1">
      <alignment horizontal="center" vertical="center"/>
    </xf>
    <xf numFmtId="0" fontId="19" fillId="0" borderId="17" xfId="192" applyBorder="1"/>
    <xf numFmtId="0" fontId="32" fillId="0" borderId="53" xfId="192" applyFont="1" applyBorder="1" applyAlignment="1">
      <alignment horizontal="center" vertical="center" wrapText="1"/>
    </xf>
    <xf numFmtId="0" fontId="32" fillId="0" borderId="54" xfId="192" applyFont="1" applyBorder="1" applyAlignment="1">
      <alignment horizontal="center" vertical="center" wrapText="1"/>
    </xf>
    <xf numFmtId="49" fontId="17" fillId="24" borderId="20" xfId="181" applyNumberFormat="1" applyFont="1" applyFill="1" applyBorder="1" applyAlignment="1">
      <alignment vertical="center" wrapText="1"/>
    </xf>
    <xf numFmtId="10" fontId="37" fillId="31" borderId="38" xfId="180" applyNumberFormat="1" applyFont="1" applyFill="1" applyBorder="1" applyAlignment="1" applyProtection="1">
      <alignment horizontal="center" vertical="center"/>
    </xf>
    <xf numFmtId="10" fontId="37" fillId="31" borderId="70" xfId="180" applyNumberFormat="1" applyFont="1" applyFill="1" applyBorder="1" applyAlignment="1" applyProtection="1">
      <alignment horizontal="center" vertical="center"/>
    </xf>
    <xf numFmtId="0" fontId="64" fillId="0" borderId="11" xfId="180" applyFont="1" applyBorder="1" applyAlignment="1">
      <alignment horizontal="center"/>
    </xf>
    <xf numFmtId="0" fontId="64" fillId="0" borderId="0" xfId="180" applyFont="1" applyBorder="1" applyAlignment="1">
      <alignment horizontal="center"/>
    </xf>
    <xf numFmtId="0" fontId="64" fillId="0" borderId="12" xfId="180" applyFont="1" applyBorder="1" applyAlignment="1">
      <alignment horizontal="center"/>
    </xf>
    <xf numFmtId="0" fontId="17" fillId="0" borderId="22" xfId="180" applyBorder="1" applyAlignment="1">
      <alignment horizontal="center" vertical="center"/>
    </xf>
    <xf numFmtId="0" fontId="17" fillId="0" borderId="23" xfId="180" applyBorder="1" applyAlignment="1">
      <alignment horizontal="center" vertical="center"/>
    </xf>
    <xf numFmtId="0" fontId="17" fillId="0" borderId="24" xfId="180" applyBorder="1" applyAlignment="1">
      <alignment horizontal="center" vertical="center"/>
    </xf>
    <xf numFmtId="0" fontId="17" fillId="0" borderId="33" xfId="180" applyBorder="1" applyAlignment="1">
      <alignment horizontal="center" vertical="center"/>
    </xf>
    <xf numFmtId="0" fontId="17" fillId="0" borderId="34" xfId="180" applyBorder="1" applyAlignment="1">
      <alignment horizontal="center" vertical="center"/>
    </xf>
    <xf numFmtId="0" fontId="17" fillId="0" borderId="35" xfId="180" applyBorder="1" applyAlignment="1">
      <alignment horizontal="center" vertical="center"/>
    </xf>
    <xf numFmtId="0" fontId="36" fillId="31" borderId="33" xfId="180" applyFont="1" applyFill="1" applyBorder="1" applyAlignment="1" applyProtection="1">
      <alignment horizontal="left" vertical="center" wrapText="1"/>
      <protection locked="0"/>
    </xf>
    <xf numFmtId="0" fontId="36" fillId="31" borderId="34" xfId="180" applyFont="1" applyFill="1" applyBorder="1" applyAlignment="1" applyProtection="1">
      <alignment horizontal="left" vertical="center" wrapText="1"/>
      <protection locked="0"/>
    </xf>
    <xf numFmtId="0" fontId="36" fillId="31" borderId="35" xfId="180" applyFont="1" applyFill="1" applyBorder="1" applyAlignment="1" applyProtection="1">
      <alignment horizontal="left" vertical="center" wrapText="1"/>
      <protection locked="0"/>
    </xf>
    <xf numFmtId="0" fontId="17" fillId="31" borderId="30" xfId="180" applyFont="1" applyFill="1" applyBorder="1" applyAlignment="1">
      <alignment horizontal="center"/>
    </xf>
    <xf numFmtId="0" fontId="17" fillId="31" borderId="31" xfId="180" applyFont="1" applyFill="1" applyBorder="1" applyAlignment="1">
      <alignment horizontal="center"/>
    </xf>
    <xf numFmtId="0" fontId="17" fillId="31" borderId="32" xfId="180" applyFont="1" applyFill="1" applyBorder="1" applyAlignment="1">
      <alignment horizontal="center"/>
    </xf>
    <xf numFmtId="0" fontId="36" fillId="34" borderId="71" xfId="180" applyFont="1" applyFill="1" applyBorder="1" applyAlignment="1" applyProtection="1">
      <alignment horizontal="center" vertical="center" wrapText="1"/>
    </xf>
    <xf numFmtId="0" fontId="36" fillId="34" borderId="23" xfId="180" applyFont="1" applyFill="1" applyBorder="1" applyAlignment="1" applyProtection="1">
      <alignment horizontal="center" vertical="center" wrapText="1"/>
    </xf>
    <xf numFmtId="0" fontId="36" fillId="34" borderId="72" xfId="180" applyFont="1" applyFill="1" applyBorder="1" applyAlignment="1" applyProtection="1">
      <alignment horizontal="center" vertical="center" wrapText="1"/>
    </xf>
    <xf numFmtId="0" fontId="36" fillId="34" borderId="73" xfId="180" applyFont="1" applyFill="1" applyBorder="1" applyAlignment="1" applyProtection="1">
      <alignment horizontal="center" vertical="center" wrapText="1"/>
    </xf>
    <xf numFmtId="0" fontId="36" fillId="34" borderId="34" xfId="180" applyFont="1" applyFill="1" applyBorder="1" applyAlignment="1" applyProtection="1">
      <alignment horizontal="center" vertical="center" wrapText="1"/>
    </xf>
    <xf numFmtId="0" fontId="36" fillId="34" borderId="74" xfId="180" applyFont="1" applyFill="1" applyBorder="1" applyAlignment="1" applyProtection="1">
      <alignment horizontal="center" vertical="center" wrapText="1"/>
    </xf>
    <xf numFmtId="0" fontId="36" fillId="34" borderId="71" xfId="180" applyFont="1" applyFill="1" applyBorder="1" applyAlignment="1" applyProtection="1">
      <alignment horizontal="center" vertical="center"/>
    </xf>
    <xf numFmtId="0" fontId="36" fillId="34" borderId="24" xfId="180" applyFont="1" applyFill="1" applyBorder="1" applyAlignment="1" applyProtection="1">
      <alignment horizontal="center" vertical="center"/>
    </xf>
    <xf numFmtId="0" fontId="36" fillId="34" borderId="73" xfId="180" applyFont="1" applyFill="1" applyBorder="1" applyAlignment="1" applyProtection="1">
      <alignment horizontal="center" vertical="center"/>
    </xf>
    <xf numFmtId="0" fontId="36" fillId="34" borderId="35" xfId="180" applyFont="1" applyFill="1" applyBorder="1" applyAlignment="1" applyProtection="1">
      <alignment horizontal="center" vertical="center"/>
    </xf>
    <xf numFmtId="0" fontId="17" fillId="0" borderId="0" xfId="180" applyFont="1" applyBorder="1" applyAlignment="1">
      <alignment horizontal="center"/>
    </xf>
    <xf numFmtId="10" fontId="37" fillId="31" borderId="42" xfId="180" applyNumberFormat="1" applyFont="1" applyFill="1" applyBorder="1" applyAlignment="1" applyProtection="1">
      <alignment horizontal="center" vertical="center"/>
    </xf>
    <xf numFmtId="10" fontId="37" fillId="31" borderId="62" xfId="180" applyNumberFormat="1" applyFont="1" applyFill="1" applyBorder="1" applyAlignment="1" applyProtection="1">
      <alignment horizontal="center" vertical="center"/>
    </xf>
    <xf numFmtId="0" fontId="17" fillId="0" borderId="67" xfId="180" applyBorder="1" applyAlignment="1">
      <alignment horizontal="center"/>
    </xf>
    <xf numFmtId="0" fontId="17" fillId="0" borderId="68" xfId="180" applyBorder="1" applyAlignment="1">
      <alignment horizontal="center"/>
    </xf>
    <xf numFmtId="0" fontId="17" fillId="0" borderId="69" xfId="180" applyBorder="1" applyAlignment="1">
      <alignment horizontal="center"/>
    </xf>
    <xf numFmtId="0" fontId="17" fillId="0" borderId="65" xfId="180" applyBorder="1" applyAlignment="1">
      <alignment horizontal="center"/>
    </xf>
    <xf numFmtId="0" fontId="17" fillId="0" borderId="42" xfId="180" applyBorder="1" applyAlignment="1">
      <alignment horizontal="center"/>
    </xf>
    <xf numFmtId="0" fontId="17" fillId="0" borderId="66" xfId="180" applyBorder="1" applyAlignment="1">
      <alignment horizontal="center"/>
    </xf>
    <xf numFmtId="0" fontId="17" fillId="0" borderId="63" xfId="180" applyBorder="1" applyAlignment="1">
      <alignment horizontal="center"/>
    </xf>
    <xf numFmtId="0" fontId="17" fillId="0" borderId="38" xfId="180" applyBorder="1" applyAlignment="1">
      <alignment horizontal="center"/>
    </xf>
    <xf numFmtId="0" fontId="17" fillId="0" borderId="64" xfId="180" applyBorder="1" applyAlignment="1">
      <alignment horizontal="center"/>
    </xf>
    <xf numFmtId="0" fontId="17" fillId="0" borderId="45" xfId="180" applyFont="1" applyBorder="1" applyAlignment="1">
      <alignment horizontal="center"/>
    </xf>
    <xf numFmtId="0" fontId="17" fillId="0" borderId="31" xfId="180" applyFont="1" applyBorder="1" applyAlignment="1">
      <alignment horizontal="center"/>
    </xf>
    <xf numFmtId="0" fontId="17" fillId="0" borderId="32" xfId="180" applyFont="1" applyBorder="1" applyAlignment="1">
      <alignment horizontal="center"/>
    </xf>
    <xf numFmtId="0" fontId="17" fillId="35" borderId="45" xfId="180" applyFill="1" applyBorder="1" applyAlignment="1">
      <alignment horizontal="center"/>
    </xf>
    <xf numFmtId="0" fontId="17" fillId="35" borderId="31" xfId="180" applyFill="1" applyBorder="1" applyAlignment="1">
      <alignment horizontal="center"/>
    </xf>
    <xf numFmtId="0" fontId="17" fillId="35" borderId="26" xfId="180" applyFill="1" applyBorder="1" applyAlignment="1">
      <alignment horizontal="center"/>
    </xf>
    <xf numFmtId="10" fontId="37" fillId="31" borderId="31" xfId="180" applyNumberFormat="1" applyFont="1" applyFill="1" applyBorder="1" applyAlignment="1" applyProtection="1">
      <alignment horizontal="center" vertical="center"/>
    </xf>
    <xf numFmtId="10" fontId="37" fillId="31" borderId="26" xfId="180" applyNumberFormat="1" applyFont="1" applyFill="1" applyBorder="1" applyAlignment="1" applyProtection="1">
      <alignment horizontal="center" vertical="center"/>
    </xf>
    <xf numFmtId="10" fontId="37" fillId="34" borderId="30" xfId="180" applyNumberFormat="1" applyFont="1" applyFill="1" applyBorder="1" applyAlignment="1" applyProtection="1">
      <alignment horizontal="center" vertical="center"/>
    </xf>
    <xf numFmtId="10" fontId="37" fillId="34" borderId="31" xfId="180" applyNumberFormat="1" applyFont="1" applyFill="1" applyBorder="1" applyAlignment="1" applyProtection="1">
      <alignment horizontal="center" vertical="center"/>
    </xf>
    <xf numFmtId="10" fontId="37" fillId="34" borderId="32" xfId="180" applyNumberFormat="1" applyFont="1" applyFill="1" applyBorder="1" applyAlignment="1" applyProtection="1">
      <alignment horizontal="center" vertical="center"/>
    </xf>
    <xf numFmtId="0" fontId="33" fillId="31" borderId="55" xfId="180" applyFont="1" applyFill="1" applyBorder="1" applyAlignment="1">
      <alignment horizontal="center"/>
    </xf>
    <xf numFmtId="0" fontId="33" fillId="31" borderId="56" xfId="180" applyFont="1" applyFill="1" applyBorder="1" applyAlignment="1">
      <alignment horizontal="center"/>
    </xf>
    <xf numFmtId="0" fontId="33" fillId="31" borderId="57" xfId="180" applyFont="1" applyFill="1" applyBorder="1" applyAlignment="1">
      <alignment horizontal="center"/>
    </xf>
    <xf numFmtId="10" fontId="17" fillId="31" borderId="45" xfId="180" applyNumberFormat="1" applyFill="1" applyBorder="1" applyAlignment="1">
      <alignment horizontal="left" vertical="center"/>
    </xf>
    <xf numFmtId="0" fontId="17" fillId="31" borderId="31" xfId="180" applyFill="1" applyBorder="1" applyAlignment="1">
      <alignment horizontal="left" vertical="center"/>
    </xf>
    <xf numFmtId="0" fontId="17" fillId="31" borderId="32" xfId="180" applyFill="1" applyBorder="1" applyAlignment="1">
      <alignment horizontal="left" vertical="center"/>
    </xf>
    <xf numFmtId="10" fontId="17" fillId="31" borderId="53" xfId="180" applyNumberFormat="1" applyFill="1" applyBorder="1" applyAlignment="1">
      <alignment horizontal="left" vertical="center"/>
    </xf>
    <xf numFmtId="0" fontId="17" fillId="31" borderId="58" xfId="180" applyFill="1" applyBorder="1" applyAlignment="1">
      <alignment horizontal="left" vertical="center"/>
    </xf>
    <xf numFmtId="0" fontId="17" fillId="31" borderId="54" xfId="180" applyFill="1" applyBorder="1" applyAlignment="1">
      <alignment horizontal="left" vertical="center"/>
    </xf>
    <xf numFmtId="0" fontId="33" fillId="0" borderId="59" xfId="180" applyFont="1" applyBorder="1" applyAlignment="1">
      <alignment horizontal="left" vertical="center" wrapText="1"/>
    </xf>
    <xf numFmtId="0" fontId="33" fillId="0" borderId="60" xfId="180" applyFont="1" applyBorder="1" applyAlignment="1">
      <alignment horizontal="left" vertical="center" wrapText="1"/>
    </xf>
    <xf numFmtId="0" fontId="33" fillId="0" borderId="61" xfId="180" applyFont="1" applyBorder="1" applyAlignment="1">
      <alignment horizontal="left" vertical="center" wrapText="1"/>
    </xf>
  </cellXfs>
  <cellStyles count="263">
    <cellStyle name="20% - Accent1" xfId="1"/>
    <cellStyle name="20% - Accent2" xfId="2"/>
    <cellStyle name="20% - Accent3" xfId="3"/>
    <cellStyle name="20% - Accent4" xfId="4"/>
    <cellStyle name="20% - Accent5" xfId="5"/>
    <cellStyle name="20% - Accent6" xfId="6"/>
    <cellStyle name="20% - Ênfase1 2" xfId="7"/>
    <cellStyle name="20% - Ênfase1 2 2" xfId="8"/>
    <cellStyle name="20% - Ênfase1 3" xfId="9"/>
    <cellStyle name="20% - Ênfase1 3 2" xfId="10"/>
    <cellStyle name="20% - Ênfase2 2" xfId="11"/>
    <cellStyle name="20% - Ênfase2 2 2" xfId="12"/>
    <cellStyle name="20% - Ênfase2 3" xfId="13"/>
    <cellStyle name="20% - Ênfase2 3 2" xfId="14"/>
    <cellStyle name="20% - Ênfase3 2" xfId="15"/>
    <cellStyle name="20% - Ênfase3 2 2" xfId="16"/>
    <cellStyle name="20% - Ênfase3 3" xfId="17"/>
    <cellStyle name="20% - Ênfase3 3 2" xfId="18"/>
    <cellStyle name="20% - Ênfase4 2" xfId="19"/>
    <cellStyle name="20% - Ênfase4 2 2" xfId="20"/>
    <cellStyle name="20% - Ênfase4 3" xfId="21"/>
    <cellStyle name="20% - Ênfase4 3 2" xfId="22"/>
    <cellStyle name="20% - Ênfase5 2" xfId="23"/>
    <cellStyle name="20% - Ênfase5 2 2" xfId="24"/>
    <cellStyle name="20% - Ênfase5 3" xfId="25"/>
    <cellStyle name="20% - Ênfase5 3 2" xfId="26"/>
    <cellStyle name="20% - Ênfase6 2" xfId="27"/>
    <cellStyle name="20% - Ênfase6 2 2" xfId="28"/>
    <cellStyle name="20% - Ênfase6 3" xfId="29"/>
    <cellStyle name="20% - Ênfase6 3 2" xfId="30"/>
    <cellStyle name="40% - Accent1" xfId="31"/>
    <cellStyle name="40% - Accent2" xfId="32"/>
    <cellStyle name="40% - Accent3" xfId="33"/>
    <cellStyle name="40% - Accent4" xfId="34"/>
    <cellStyle name="40% - Accent5" xfId="35"/>
    <cellStyle name="40% - Accent6" xfId="36"/>
    <cellStyle name="40% - Ênfase1 2" xfId="37"/>
    <cellStyle name="40% - Ênfase1 2 2" xfId="38"/>
    <cellStyle name="40% - Ênfase1 3" xfId="39"/>
    <cellStyle name="40% - Ênfase1 3 2" xfId="40"/>
    <cellStyle name="40% - Ênfase2 2" xfId="41"/>
    <cellStyle name="40% - Ênfase2 2 2" xfId="42"/>
    <cellStyle name="40% - Ênfase2 3" xfId="43"/>
    <cellStyle name="40% - Ênfase2 3 2" xfId="44"/>
    <cellStyle name="40% - Ênfase3 2" xfId="45"/>
    <cellStyle name="40% - Ênfase3 2 2" xfId="46"/>
    <cellStyle name="40% - Ênfase3 3" xfId="47"/>
    <cellStyle name="40% - Ênfase3 3 2" xfId="48"/>
    <cellStyle name="40% - Ênfase4 2" xfId="49"/>
    <cellStyle name="40% - Ênfase4 2 2" xfId="50"/>
    <cellStyle name="40% - Ênfase4 3" xfId="51"/>
    <cellStyle name="40% - Ênfase4 3 2" xfId="52"/>
    <cellStyle name="40% - Ênfase5 2" xfId="53"/>
    <cellStyle name="40% - Ênfase5 2 2" xfId="54"/>
    <cellStyle name="40% - Ênfase5 3" xfId="55"/>
    <cellStyle name="40% - Ênfase5 3 2" xfId="56"/>
    <cellStyle name="40% - Ênfase6 2" xfId="57"/>
    <cellStyle name="40% - Ênfase6 2 2" xfId="58"/>
    <cellStyle name="40% - Ênfase6 3" xfId="59"/>
    <cellStyle name="40% - Ênfase6 3 2" xfId="60"/>
    <cellStyle name="60% - Accent1" xfId="61"/>
    <cellStyle name="60% - Accent2" xfId="62"/>
    <cellStyle name="60% - Accent3" xfId="63"/>
    <cellStyle name="60% - Accent4" xfId="64"/>
    <cellStyle name="60% - Accent5" xfId="65"/>
    <cellStyle name="60% - Accent6" xfId="66"/>
    <cellStyle name="60% - Ênfase1 2" xfId="67"/>
    <cellStyle name="60% - Ênfase1 2 2" xfId="68"/>
    <cellStyle name="60% - Ênfase1 3" xfId="69"/>
    <cellStyle name="60% - Ênfase1 3 2" xfId="70"/>
    <cellStyle name="60% - Ênfase2 2" xfId="71"/>
    <cellStyle name="60% - Ênfase2 2 2" xfId="72"/>
    <cellStyle name="60% - Ênfase2 3" xfId="73"/>
    <cellStyle name="60% - Ênfase2 3 2" xfId="74"/>
    <cellStyle name="60% - Ênfase3 2" xfId="75"/>
    <cellStyle name="60% - Ênfase3 2 2" xfId="76"/>
    <cellStyle name="60% - Ênfase3 3" xfId="77"/>
    <cellStyle name="60% - Ênfase3 3 2" xfId="78"/>
    <cellStyle name="60% - Ênfase4 2" xfId="79"/>
    <cellStyle name="60% - Ênfase4 2 2" xfId="80"/>
    <cellStyle name="60% - Ênfase4 3" xfId="81"/>
    <cellStyle name="60% - Ênfase4 3 2" xfId="82"/>
    <cellStyle name="60% - Ênfase5 2" xfId="83"/>
    <cellStyle name="60% - Ênfase5 2 2" xfId="84"/>
    <cellStyle name="60% - Ênfase5 3" xfId="85"/>
    <cellStyle name="60% - Ênfase5 3 2" xfId="86"/>
    <cellStyle name="60% - Ênfase6 2" xfId="87"/>
    <cellStyle name="60% - Ênfase6 2 2" xfId="88"/>
    <cellStyle name="60% - Ênfase6 3" xfId="89"/>
    <cellStyle name="60% - Ênfase6 3 2" xfId="90"/>
    <cellStyle name="Accent1" xfId="91"/>
    <cellStyle name="Accent2" xfId="92"/>
    <cellStyle name="Accent3" xfId="93"/>
    <cellStyle name="Accent4" xfId="94"/>
    <cellStyle name="Accent5" xfId="95"/>
    <cellStyle name="Accent6" xfId="96"/>
    <cellStyle name="Bad" xfId="97"/>
    <cellStyle name="Bom 2" xfId="98"/>
    <cellStyle name="Bom 2 2" xfId="99"/>
    <cellStyle name="Bom 3" xfId="100"/>
    <cellStyle name="Bom 3 2" xfId="101"/>
    <cellStyle name="Calculation" xfId="102"/>
    <cellStyle name="Cálculo 2" xfId="103"/>
    <cellStyle name="Cálculo 2 2" xfId="104"/>
    <cellStyle name="Cálculo 3" xfId="105"/>
    <cellStyle name="Cálculo 3 2" xfId="106"/>
    <cellStyle name="Cancel" xfId="107"/>
    <cellStyle name="Cancel 2" xfId="108"/>
    <cellStyle name="Cancel 3" xfId="109"/>
    <cellStyle name="Célula de Verificação 2" xfId="110"/>
    <cellStyle name="Célula de Verificação 2 2" xfId="111"/>
    <cellStyle name="Célula de Verificação 3" xfId="112"/>
    <cellStyle name="Célula de Verificação 3 2" xfId="113"/>
    <cellStyle name="Célula Vinculada 2" xfId="114"/>
    <cellStyle name="Célula Vinculada 2 2" xfId="115"/>
    <cellStyle name="Célula Vinculada 3" xfId="116"/>
    <cellStyle name="Célula Vinculada 3 2" xfId="117"/>
    <cellStyle name="Check Cell" xfId="118"/>
    <cellStyle name="Data" xfId="119"/>
    <cellStyle name="Ênfase1 2" xfId="120"/>
    <cellStyle name="Ênfase1 2 2" xfId="121"/>
    <cellStyle name="Ênfase1 3" xfId="122"/>
    <cellStyle name="Ênfase1 3 2" xfId="123"/>
    <cellStyle name="Ênfase2 2" xfId="124"/>
    <cellStyle name="Ênfase2 2 2" xfId="125"/>
    <cellStyle name="Ênfase2 3" xfId="126"/>
    <cellStyle name="Ênfase2 3 2" xfId="127"/>
    <cellStyle name="Ênfase3 2" xfId="128"/>
    <cellStyle name="Ênfase3 2 2" xfId="129"/>
    <cellStyle name="Ênfase3 3" xfId="130"/>
    <cellStyle name="Ênfase3 3 2" xfId="131"/>
    <cellStyle name="Ênfase4 2" xfId="132"/>
    <cellStyle name="Ênfase4 2 2" xfId="133"/>
    <cellStyle name="Ênfase4 3" xfId="134"/>
    <cellStyle name="Ênfase4 3 2" xfId="135"/>
    <cellStyle name="Ênfase5 2" xfId="136"/>
    <cellStyle name="Ênfase5 2 2" xfId="137"/>
    <cellStyle name="Ênfase5 3" xfId="138"/>
    <cellStyle name="Ênfase5 3 2" xfId="139"/>
    <cellStyle name="Ênfase6 2" xfId="140"/>
    <cellStyle name="Ênfase6 2 2" xfId="141"/>
    <cellStyle name="Ênfase6 3" xfId="142"/>
    <cellStyle name="Ênfase6 3 2" xfId="143"/>
    <cellStyle name="Entrada 2" xfId="144"/>
    <cellStyle name="Entrada 2 2" xfId="145"/>
    <cellStyle name="Entrada 3" xfId="146"/>
    <cellStyle name="Entrada 3 2" xfId="147"/>
    <cellStyle name="Excel Built-in Normal" xfId="148"/>
    <cellStyle name="Excel Built-in Normal 1" xfId="149"/>
    <cellStyle name="Explanatory Text" xfId="150"/>
    <cellStyle name="Fixo" xfId="151"/>
    <cellStyle name="Good" xfId="152"/>
    <cellStyle name="Heading 1" xfId="153"/>
    <cellStyle name="Heading 2" xfId="154"/>
    <cellStyle name="Heading 3" xfId="155"/>
    <cellStyle name="Heading 4" xfId="156"/>
    <cellStyle name="Incorreto 2" xfId="157"/>
    <cellStyle name="Incorreto 2 2" xfId="158"/>
    <cellStyle name="Incorreto 3" xfId="159"/>
    <cellStyle name="Incorreto 3 2" xfId="160"/>
    <cellStyle name="Input" xfId="161"/>
    <cellStyle name="Linked Cell" xfId="162"/>
    <cellStyle name="Moeda 2" xfId="163"/>
    <cellStyle name="Moeda 2 2" xfId="164"/>
    <cellStyle name="Moeda 2 2 2" xfId="165"/>
    <cellStyle name="Moeda 2 3" xfId="166"/>
    <cellStyle name="Moeda 2 4" xfId="167"/>
    <cellStyle name="Moeda 2_Planilha de Composição de Custos - Copeiragem e Recepc MODELO" xfId="168"/>
    <cellStyle name="Moeda 3" xfId="169"/>
    <cellStyle name="Moeda 3 2" xfId="170"/>
    <cellStyle name="Moeda 4" xfId="171"/>
    <cellStyle name="Moeda 5" xfId="172"/>
    <cellStyle name="Moeda 6" xfId="173"/>
    <cellStyle name="Moeda 7" xfId="174"/>
    <cellStyle name="Neutra 2" xfId="175"/>
    <cellStyle name="Neutra 2 2" xfId="176"/>
    <cellStyle name="Neutra 3" xfId="177"/>
    <cellStyle name="Neutra 3 2" xfId="178"/>
    <cellStyle name="Neutral" xfId="179"/>
    <cellStyle name="Normal" xfId="0" builtinId="0"/>
    <cellStyle name="Normal 2" xfId="180"/>
    <cellStyle name="Normal 2 2" xfId="181"/>
    <cellStyle name="Normal 2 2 2" xfId="182"/>
    <cellStyle name="Normal 2_022-007-ORC-R2 - 19NOV2014" xfId="183"/>
    <cellStyle name="Normal 3" xfId="184"/>
    <cellStyle name="Normal 3 2" xfId="185"/>
    <cellStyle name="Normal 3_ASCAMARE 01-2016 -terraplanagem - 22.05.17" xfId="186"/>
    <cellStyle name="Normal 4" xfId="187"/>
    <cellStyle name="Normal 5" xfId="188"/>
    <cellStyle name="Normal 6" xfId="189"/>
    <cellStyle name="Normal 7" xfId="190"/>
    <cellStyle name="Normal 8" xfId="191"/>
    <cellStyle name="Normal_PLANILHA - LICITAÇÃO CHIQUINHO DE CARVALHO" xfId="192"/>
    <cellStyle name="Normal_Planilha com Declaração RT" xfId="193"/>
    <cellStyle name="Nota 2" xfId="194"/>
    <cellStyle name="Nota 2 2" xfId="195"/>
    <cellStyle name="Nota 3" xfId="196"/>
    <cellStyle name="Nota 3 2" xfId="197"/>
    <cellStyle name="Note" xfId="198"/>
    <cellStyle name="Output" xfId="199"/>
    <cellStyle name="Percentual" xfId="200"/>
    <cellStyle name="Ponto" xfId="201"/>
    <cellStyle name="Porcentagem 10" xfId="202"/>
    <cellStyle name="Porcentagem 2" xfId="203"/>
    <cellStyle name="Porcentagem 2 2" xfId="204"/>
    <cellStyle name="Porcentagem 2 3" xfId="205"/>
    <cellStyle name="Porcentagem 3" xfId="206"/>
    <cellStyle name="Porcentagem 4" xfId="207"/>
    <cellStyle name="Porcentagem 5" xfId="208"/>
    <cellStyle name="Porcentagem 5 2" xfId="209"/>
    <cellStyle name="Saída 2" xfId="210"/>
    <cellStyle name="Saída 2 2" xfId="211"/>
    <cellStyle name="Saída 3" xfId="212"/>
    <cellStyle name="Saída 3 2" xfId="213"/>
    <cellStyle name="Separador de m" xfId="214"/>
    <cellStyle name="Separador de milhares 10" xfId="215"/>
    <cellStyle name="Separador de milhares 10 2" xfId="216"/>
    <cellStyle name="Separador de milhares 2" xfId="217"/>
    <cellStyle name="Separador de milhares 2 2" xfId="218"/>
    <cellStyle name="Separador de milhares 2 2 2" xfId="219"/>
    <cellStyle name="Separador de milhares 2 3" xfId="220"/>
    <cellStyle name="Separador de milhares 3" xfId="221"/>
    <cellStyle name="Separador de milhares 4" xfId="222"/>
    <cellStyle name="Separador de milhares 5" xfId="223"/>
    <cellStyle name="Texto de Aviso 2" xfId="224"/>
    <cellStyle name="Texto de Aviso 2 2" xfId="225"/>
    <cellStyle name="Texto de Aviso 3" xfId="226"/>
    <cellStyle name="Texto de Aviso 3 2" xfId="227"/>
    <cellStyle name="Texto Explicativo 2" xfId="228"/>
    <cellStyle name="Texto Explicativo 2 2" xfId="229"/>
    <cellStyle name="Texto Explicativo 3" xfId="230"/>
    <cellStyle name="Texto Explicativo 3 2" xfId="231"/>
    <cellStyle name="Title" xfId="232"/>
    <cellStyle name="Título 1 1" xfId="233"/>
    <cellStyle name="Título 1 2" xfId="234"/>
    <cellStyle name="Título 1 2 2" xfId="235"/>
    <cellStyle name="Título 1 3" xfId="236"/>
    <cellStyle name="Título 1 3 2" xfId="237"/>
    <cellStyle name="Título 2 2" xfId="238"/>
    <cellStyle name="Título 2 2 2" xfId="239"/>
    <cellStyle name="Título 2 3" xfId="240"/>
    <cellStyle name="Título 2 3 2" xfId="241"/>
    <cellStyle name="Título 3 2" xfId="242"/>
    <cellStyle name="Título 3 2 2" xfId="243"/>
    <cellStyle name="Título 3 3" xfId="244"/>
    <cellStyle name="Título 3 3 2" xfId="245"/>
    <cellStyle name="Título 4 2" xfId="246"/>
    <cellStyle name="Título 4 2 2" xfId="247"/>
    <cellStyle name="Título 4 3" xfId="248"/>
    <cellStyle name="Título 4 3 2" xfId="249"/>
    <cellStyle name="Título 5" xfId="250"/>
    <cellStyle name="Título 5 2" xfId="251"/>
    <cellStyle name="Título 6" xfId="252"/>
    <cellStyle name="Título 6 2" xfId="253"/>
    <cellStyle name="Titulo1" xfId="254"/>
    <cellStyle name="Titulo2" xfId="255"/>
    <cellStyle name="Total 2" xfId="256"/>
    <cellStyle name="Total 2 2" xfId="257"/>
    <cellStyle name="Total 3" xfId="258"/>
    <cellStyle name="Total 3 2" xfId="259"/>
    <cellStyle name="Vírgula 2" xfId="260"/>
    <cellStyle name="Vírgula 2 2" xfId="261"/>
    <cellStyle name="Warning Text" xfId="262"/>
  </cellStyles>
  <dxfs count="8">
    <dxf>
      <font>
        <condense val="0"/>
        <extend val="0"/>
        <color indexed="10"/>
      </font>
      <fill>
        <patternFill>
          <bgColor indexed="43"/>
        </patternFill>
      </fill>
    </dxf>
    <dxf>
      <font>
        <condense val="0"/>
        <extend val="0"/>
        <color indexed="12"/>
      </font>
      <fill>
        <patternFill>
          <bgColor indexed="27"/>
        </patternFill>
      </fill>
    </dxf>
    <dxf>
      <font>
        <b/>
        <i/>
        <condense val="0"/>
        <extend val="0"/>
        <color indexed="10"/>
      </font>
    </dxf>
    <dxf>
      <fill>
        <patternFill patternType="gray0625">
          <bgColor indexed="51"/>
        </patternFill>
      </fill>
    </dxf>
    <dxf>
      <font>
        <b/>
        <i val="0"/>
        <condense val="0"/>
        <extend val="0"/>
        <color auto="1"/>
      </font>
      <fill>
        <patternFill>
          <bgColor indexed="55"/>
        </patternFill>
      </fill>
    </dxf>
    <dxf>
      <font>
        <b/>
        <i val="0"/>
        <condense val="0"/>
        <extend val="0"/>
        <color auto="1"/>
      </font>
      <fill>
        <patternFill>
          <bgColor indexed="55"/>
        </patternFill>
      </fill>
    </dxf>
    <dxf>
      <font>
        <condense val="0"/>
        <extend val="0"/>
        <color indexed="10"/>
      </font>
    </dxf>
    <dxf>
      <font>
        <b val="0"/>
        <condense val="0"/>
        <extend val="0"/>
        <color indexed="10"/>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341640</xdr:colOff>
      <xdr:row>0</xdr:row>
      <xdr:rowOff>48240</xdr:rowOff>
    </xdr:from>
    <xdr:to>
      <xdr:col>4</xdr:col>
      <xdr:colOff>432135</xdr:colOff>
      <xdr:row>0</xdr:row>
      <xdr:rowOff>686880</xdr:rowOff>
    </xdr:to>
    <xdr:sp macro="" textlink="">
      <xdr:nvSpPr>
        <xdr:cNvPr id="2" name="CustomShape 1"/>
        <xdr:cNvSpPr/>
      </xdr:nvSpPr>
      <xdr:spPr>
        <a:xfrm>
          <a:off x="2035080" y="48240"/>
          <a:ext cx="4235040" cy="638640"/>
        </a:xfrm>
        <a:custGeom>
          <a:avLst/>
          <a:gdLst/>
          <a:ahLst/>
          <a:cxnLst/>
          <a:rect l="l" t="t" r="r" b="b"/>
          <a:pathLst>
            <a:path w="21600" h="21600">
              <a:moveTo>
                <a:pt x="0" y="0"/>
              </a:moveTo>
              <a:lnTo>
                <a:pt x="21600" y="0"/>
              </a:lnTo>
              <a:lnTo>
                <a:pt x="21600" y="21600"/>
              </a:lnTo>
              <a:lnTo>
                <a:pt x="0" y="21600"/>
              </a:lnTo>
              <a:lnTo>
                <a:pt x="0" y="0"/>
              </a:lnTo>
              <a:close/>
            </a:path>
          </a:pathLst>
        </a:custGeom>
        <a:noFill/>
        <a:ln>
          <a:noFill/>
        </a:ln>
      </xdr:spPr>
      <xdr:style>
        <a:lnRef idx="0">
          <a:scrgbClr r="0" g="0" b="0"/>
        </a:lnRef>
        <a:fillRef idx="0">
          <a:scrgbClr r="0" g="0" b="0"/>
        </a:fillRef>
        <a:effectRef idx="0">
          <a:scrgbClr r="0" g="0" b="0"/>
        </a:effectRef>
        <a:fontRef idx="minor"/>
      </xdr:style>
      <xdr:txBody>
        <a:bodyPr lIns="27360" tIns="22680" rIns="0" bIns="0"/>
        <a:lstStyle/>
        <a:p>
          <a:pPr algn="ctr">
            <a:lnSpc>
              <a:spcPct val="100000"/>
            </a:lnSpc>
          </a:pPr>
          <a:r>
            <a:rPr lang="pt-BR" sz="1100" b="1" strike="noStrike" spc="-1">
              <a:solidFill>
                <a:srgbClr val="000000"/>
              </a:solidFill>
              <a:uFill>
                <a:solidFill>
                  <a:srgbClr val="FFFFFF"/>
                </a:solidFill>
              </a:uFill>
              <a:latin typeface="Arial"/>
            </a:rPr>
            <a:t>PREFEITURA MUNICIPAL DE LAGOA SANTA</a:t>
          </a:r>
          <a:endParaRPr lang="pt-BR" sz="1100" b="0" strike="noStrike" spc="-1">
            <a:solidFill>
              <a:srgbClr val="000000"/>
            </a:solidFill>
            <a:uFill>
              <a:solidFill>
                <a:srgbClr val="FFFFFF"/>
              </a:solidFill>
            </a:uFill>
            <a:latin typeface="Times New Roman"/>
          </a:endParaRPr>
        </a:p>
        <a:p>
          <a:pPr algn="ctr">
            <a:lnSpc>
              <a:spcPct val="100000"/>
            </a:lnSpc>
          </a:pPr>
          <a:r>
            <a:rPr lang="pt-BR" sz="1100" b="0" strike="noStrike" spc="-1">
              <a:solidFill>
                <a:srgbClr val="000000"/>
              </a:solidFill>
              <a:uFill>
                <a:solidFill>
                  <a:srgbClr val="FFFFFF"/>
                </a:solidFill>
              </a:uFill>
              <a:latin typeface="Arial"/>
            </a:rPr>
            <a:t>Secretaria Municipal de desenvolvimento Urbano</a:t>
          </a:r>
          <a:endParaRPr lang="pt-BR" sz="1100" b="0" strike="noStrike" spc="-1">
            <a:solidFill>
              <a:srgbClr val="000000"/>
            </a:solidFill>
            <a:uFill>
              <a:solidFill>
                <a:srgbClr val="FFFFFF"/>
              </a:solidFill>
            </a:uFill>
            <a:latin typeface="Times New Roman"/>
          </a:endParaRPr>
        </a:p>
        <a:p>
          <a:pPr algn="ctr">
            <a:lnSpc>
              <a:spcPct val="100000"/>
            </a:lnSpc>
          </a:pPr>
          <a:r>
            <a:rPr lang="pt-BR" sz="1100" b="0" strike="noStrike" spc="-1">
              <a:solidFill>
                <a:srgbClr val="000000"/>
              </a:solidFill>
              <a:uFill>
                <a:solidFill>
                  <a:srgbClr val="FFFFFF"/>
                </a:solidFill>
              </a:uFill>
              <a:latin typeface="Arial"/>
            </a:rPr>
            <a:t>Diretoria de Obras</a:t>
          </a:r>
          <a:endParaRPr lang="pt-BR" sz="1100" b="0" strike="noStrike" spc="-1">
            <a:solidFill>
              <a:srgbClr val="000000"/>
            </a:solidFill>
            <a:uFill>
              <a:solidFill>
                <a:srgbClr val="FFFFFF"/>
              </a:solidFill>
            </a:uFill>
            <a:latin typeface="Times New Roman"/>
          </a:endParaRPr>
        </a:p>
      </xdr:txBody>
    </xdr:sp>
    <xdr:clientData/>
  </xdr:twoCellAnchor>
  <xdr:twoCellAnchor editAs="oneCell">
    <xdr:from>
      <xdr:col>0</xdr:col>
      <xdr:colOff>66675</xdr:colOff>
      <xdr:row>0</xdr:row>
      <xdr:rowOff>38100</xdr:rowOff>
    </xdr:from>
    <xdr:to>
      <xdr:col>1</xdr:col>
      <xdr:colOff>714375</xdr:colOff>
      <xdr:row>0</xdr:row>
      <xdr:rowOff>762000</xdr:rowOff>
    </xdr:to>
    <xdr:pic>
      <xdr:nvPicPr>
        <xdr:cNvPr id="102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6675" y="38100"/>
          <a:ext cx="131445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85725</xdr:colOff>
      <xdr:row>0</xdr:row>
      <xdr:rowOff>295275</xdr:rowOff>
    </xdr:from>
    <xdr:to>
      <xdr:col>9</xdr:col>
      <xdr:colOff>476250</xdr:colOff>
      <xdr:row>1</xdr:row>
      <xdr:rowOff>438150</xdr:rowOff>
    </xdr:to>
    <xdr:pic>
      <xdr:nvPicPr>
        <xdr:cNvPr id="2049" name="Picture 1" descr="Cabecalho_Obras_PrefeituraMunicipal"/>
        <xdr:cNvPicPr>
          <a:picLocks noChangeAspect="1" noChangeArrowheads="1"/>
        </xdr:cNvPicPr>
      </xdr:nvPicPr>
      <xdr:blipFill>
        <a:blip xmlns:r="http://schemas.openxmlformats.org/officeDocument/2006/relationships" r:embed="rId1" cstate="print"/>
        <a:srcRect/>
        <a:stretch>
          <a:fillRect/>
        </a:stretch>
      </xdr:blipFill>
      <xdr:spPr bwMode="auto">
        <a:xfrm>
          <a:off x="400050" y="295275"/>
          <a:ext cx="5133975" cy="9810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Meus%20Documentos\FV-DNE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U:\Arquivos%20internos\Quadro%20de%20quantidades\ORCAMEN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Projetos\Marcilio\TO-010\Meus%20documentos\EGESA\Br-482mg\Volume1\CANA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PMLS\MODELO%20PLANILHA%20E%20BDI%20ATUALIZAD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Meus%20documentos\Egesa-antigos\TO-134\Meus%20Documentos\FV-DN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0798\TECNICO\TEACOMP\LOTE06\P09\P10\RELAT6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Meus%20documentos\Egesa-antigos\TO-134\0798\TECNICO\TEACOMP\LOTE06\P09\P10\RELAT6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ack_server\descritivos\Meus%20documentos\EGESA\Br-482mg\Volume1\CANA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Meus%20documentos\EGESA\Br-482mg\Volume1\CANA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PMLS\MODELO%20PLANILHA%20E%20BDI%20ATUALIZAD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ack_server\descritivos\Projetos\Marcilio\TO-010\Meus%20documentos\EGESA\Br-482mg\Volume1\CANA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contas.tcu.gov.br/Users/Richelieu/Desktop/DIPAC/TERMOS_DE_REFER&#202;NCIA/LIMPEZA_COPEIRAGEM/SE_MA/Custo%20Material%20e%20Equipamentos-fin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qorcamentodner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s>
    <sheetDataSet>
      <sheetData sheetId="0" refreshError="1">
        <row r="11">
          <cell r="N11" t="str">
            <v>MG</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UT_ORIGINAL"/>
      <sheetName val="RESUMO_AUT1"/>
    </sheetNames>
    <sheetDataSet>
      <sheetData sheetId="0"/>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UT_ORIGINAL"/>
      <sheetName val="RESUMO_AUT1"/>
    </sheetNames>
    <sheetDataSet>
      <sheetData sheetId="0"/>
      <sheetData sheetId="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 val="MODELO PLANILHA E BDI ATUALIZAD"/>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Materiais"/>
      <sheetName val="Equipamentos"/>
      <sheetName val="ORÇ EQUIP"/>
      <sheetName val="QuQuant"/>
    </sheetNames>
    <sheetDataSet>
      <sheetData sheetId="0"/>
      <sheetData sheetId="1"/>
      <sheetData sheetId="2"/>
      <sheetData sheetId="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V192"/>
  <sheetViews>
    <sheetView showGridLines="0" showZeros="0" tabSelected="1" view="pageBreakPreview" zoomScaleNormal="85" zoomScaleSheetLayoutView="100" workbookViewId="0">
      <selection activeCell="F6" sqref="F6:H6"/>
    </sheetView>
  </sheetViews>
  <sheetFormatPr defaultRowHeight="12.75"/>
  <cols>
    <col min="1" max="1" width="10" style="1" customWidth="1"/>
    <col min="2" max="2" width="14" style="1" customWidth="1"/>
    <col min="3" max="3" width="49.28515625" style="1" customWidth="1"/>
    <col min="4" max="4" width="9.42578125" style="1" customWidth="1"/>
    <col min="5" max="5" width="10.7109375" style="1" customWidth="1"/>
    <col min="6" max="6" width="13.42578125" style="1" customWidth="1"/>
    <col min="7" max="7" width="11.7109375" style="1" customWidth="1"/>
    <col min="8" max="8" width="14.85546875" style="1" customWidth="1"/>
    <col min="9" max="9" width="20.28515625" style="1" customWidth="1"/>
    <col min="10" max="16384" width="9.140625" style="1"/>
  </cols>
  <sheetData>
    <row r="1" spans="1:31" ht="60.75" customHeight="1">
      <c r="A1" s="336"/>
      <c r="B1" s="337"/>
      <c r="C1" s="338"/>
      <c r="D1" s="338"/>
      <c r="E1" s="338"/>
      <c r="F1" s="338"/>
      <c r="G1" s="338"/>
      <c r="H1" s="339"/>
    </row>
    <row r="2" spans="1:31" ht="3.75" customHeight="1">
      <c r="A2" s="340"/>
      <c r="B2" s="341"/>
      <c r="C2" s="341"/>
      <c r="D2" s="341"/>
      <c r="E2" s="341"/>
      <c r="F2" s="341"/>
      <c r="G2" s="341"/>
      <c r="H2" s="342"/>
    </row>
    <row r="3" spans="1:31" ht="20.100000000000001" customHeight="1">
      <c r="A3" s="343" t="s">
        <v>0</v>
      </c>
      <c r="B3" s="344"/>
      <c r="C3" s="344"/>
      <c r="D3" s="344"/>
      <c r="E3" s="344"/>
      <c r="F3" s="344"/>
      <c r="G3" s="344"/>
      <c r="H3" s="345"/>
    </row>
    <row r="4" spans="1:31" ht="3.75" customHeight="1">
      <c r="A4" s="39"/>
      <c r="B4" s="146"/>
      <c r="C4" s="146"/>
      <c r="D4" s="146"/>
      <c r="E4" s="146"/>
      <c r="F4" s="34"/>
      <c r="G4" s="146"/>
      <c r="H4" s="40"/>
    </row>
    <row r="5" spans="1:31" ht="20.100000000000001" customHeight="1">
      <c r="A5" s="319" t="s">
        <v>525</v>
      </c>
      <c r="B5" s="320"/>
      <c r="C5" s="320"/>
      <c r="D5" s="320"/>
      <c r="E5" s="320"/>
      <c r="F5" s="320" t="s">
        <v>1</v>
      </c>
      <c r="G5" s="320"/>
      <c r="H5" s="321"/>
    </row>
    <row r="6" spans="1:31" ht="31.5" customHeight="1">
      <c r="A6" s="322" t="s">
        <v>534</v>
      </c>
      <c r="B6" s="323"/>
      <c r="C6" s="323"/>
      <c r="D6" s="323"/>
      <c r="E6" s="323"/>
      <c r="F6" s="324" t="s">
        <v>539</v>
      </c>
      <c r="G6" s="324"/>
      <c r="H6" s="325"/>
    </row>
    <row r="7" spans="1:31" ht="25.5" customHeight="1">
      <c r="A7" s="322" t="s">
        <v>388</v>
      </c>
      <c r="B7" s="323"/>
      <c r="C7" s="323"/>
      <c r="D7" s="323"/>
      <c r="E7" s="320" t="s">
        <v>2</v>
      </c>
      <c r="F7" s="320"/>
      <c r="G7" s="320"/>
      <c r="H7" s="321"/>
    </row>
    <row r="8" spans="1:31" ht="20.100000000000001" customHeight="1">
      <c r="A8" s="333" t="s">
        <v>533</v>
      </c>
      <c r="B8" s="334"/>
      <c r="C8" s="334"/>
      <c r="D8" s="334"/>
      <c r="E8" s="335" t="s">
        <v>3</v>
      </c>
      <c r="F8" s="320" t="s">
        <v>4</v>
      </c>
      <c r="G8" s="326" t="s">
        <v>5</v>
      </c>
      <c r="H8" s="327"/>
    </row>
    <row r="9" spans="1:31" ht="20.100000000000001" customHeight="1">
      <c r="A9" s="322" t="s">
        <v>334</v>
      </c>
      <c r="B9" s="323"/>
      <c r="C9" s="323"/>
      <c r="D9" s="323"/>
      <c r="E9" s="335"/>
      <c r="F9" s="320"/>
      <c r="G9" s="331">
        <v>0.31480000000000002</v>
      </c>
      <c r="H9" s="332"/>
      <c r="I9" s="5"/>
      <c r="J9" s="5"/>
      <c r="K9" s="5"/>
      <c r="L9" s="5"/>
      <c r="M9" s="5"/>
      <c r="N9" s="5"/>
      <c r="O9" s="5"/>
      <c r="P9" s="5"/>
      <c r="Q9" s="5"/>
      <c r="R9" s="5"/>
      <c r="S9" s="5"/>
      <c r="T9" s="5"/>
      <c r="U9" s="5"/>
      <c r="V9" s="5"/>
      <c r="W9" s="5"/>
      <c r="X9" s="5"/>
      <c r="Y9" s="5"/>
      <c r="Z9" s="5"/>
      <c r="AA9" s="5"/>
      <c r="AB9" s="5"/>
      <c r="AC9" s="5"/>
      <c r="AD9" s="5"/>
      <c r="AE9" s="5"/>
    </row>
    <row r="10" spans="1:31" ht="3.75" customHeight="1">
      <c r="A10" s="328"/>
      <c r="B10" s="329"/>
      <c r="C10" s="329"/>
      <c r="D10" s="329"/>
      <c r="E10" s="329"/>
      <c r="F10" s="329"/>
      <c r="G10" s="329"/>
      <c r="H10" s="330"/>
      <c r="I10" s="5"/>
      <c r="J10" s="5"/>
      <c r="K10" s="5"/>
      <c r="L10" s="5"/>
      <c r="M10" s="5"/>
      <c r="N10" s="5"/>
      <c r="O10" s="5"/>
      <c r="P10" s="5"/>
      <c r="Q10" s="5"/>
      <c r="R10" s="5"/>
      <c r="S10" s="5"/>
      <c r="T10" s="5"/>
      <c r="U10" s="5"/>
      <c r="V10" s="5"/>
      <c r="W10" s="5"/>
      <c r="X10" s="5"/>
      <c r="Y10" s="5"/>
      <c r="Z10" s="5"/>
      <c r="AA10" s="5"/>
      <c r="AB10" s="5"/>
      <c r="AC10" s="5"/>
      <c r="AD10" s="5"/>
      <c r="AE10" s="5"/>
    </row>
    <row r="11" spans="1:31" ht="38.25">
      <c r="A11" s="39" t="s">
        <v>6</v>
      </c>
      <c r="B11" s="146" t="s">
        <v>7</v>
      </c>
      <c r="C11" s="146" t="s">
        <v>8</v>
      </c>
      <c r="D11" s="146" t="s">
        <v>9</v>
      </c>
      <c r="E11" s="146" t="s">
        <v>10</v>
      </c>
      <c r="F11" s="144" t="s">
        <v>11</v>
      </c>
      <c r="G11" s="144" t="s">
        <v>12</v>
      </c>
      <c r="H11" s="145" t="s">
        <v>13</v>
      </c>
      <c r="I11" s="5"/>
      <c r="J11" s="5"/>
      <c r="K11" s="5"/>
      <c r="L11" s="5"/>
      <c r="M11" s="5"/>
      <c r="N11" s="5"/>
      <c r="O11" s="5"/>
      <c r="P11" s="5"/>
      <c r="Q11" s="5"/>
      <c r="R11" s="5"/>
      <c r="S11" s="5"/>
      <c r="T11" s="5"/>
      <c r="U11" s="5"/>
      <c r="V11" s="5"/>
      <c r="W11" s="5"/>
      <c r="X11" s="5"/>
      <c r="Y11" s="5"/>
      <c r="Z11" s="5"/>
      <c r="AA11" s="5"/>
      <c r="AB11" s="5"/>
      <c r="AC11" s="5"/>
      <c r="AD11" s="5"/>
      <c r="AE11" s="5"/>
    </row>
    <row r="12" spans="1:31" ht="21" customHeight="1">
      <c r="A12" s="58"/>
      <c r="B12" s="59"/>
      <c r="C12" s="60" t="s">
        <v>14</v>
      </c>
      <c r="D12" s="61"/>
      <c r="E12" s="62"/>
      <c r="F12" s="63"/>
      <c r="G12" s="64"/>
      <c r="H12" s="143"/>
      <c r="I12" s="25"/>
      <c r="J12" s="5"/>
      <c r="K12" s="5"/>
      <c r="L12" s="5"/>
      <c r="M12" s="5"/>
      <c r="N12" s="5"/>
      <c r="O12" s="5"/>
      <c r="P12" s="5"/>
      <c r="Q12" s="5"/>
      <c r="R12" s="5"/>
      <c r="S12" s="5"/>
      <c r="T12" s="5"/>
      <c r="U12" s="5"/>
      <c r="V12" s="5"/>
      <c r="W12" s="5"/>
      <c r="X12" s="5"/>
      <c r="Y12" s="5"/>
      <c r="Z12" s="5"/>
      <c r="AA12" s="5"/>
      <c r="AB12" s="5"/>
      <c r="AC12" s="5"/>
      <c r="AD12" s="5"/>
      <c r="AE12" s="5"/>
    </row>
    <row r="13" spans="1:31" ht="18.75" customHeight="1">
      <c r="A13" s="65">
        <v>1</v>
      </c>
      <c r="B13" s="57"/>
      <c r="C13" s="66" t="s">
        <v>212</v>
      </c>
      <c r="D13" s="67"/>
      <c r="E13" s="68"/>
      <c r="F13" s="69"/>
      <c r="G13" s="67"/>
      <c r="H13" s="176">
        <f>SUM(H14:H17)</f>
        <v>9695.41</v>
      </c>
      <c r="I13" s="25"/>
      <c r="J13" s="5"/>
      <c r="K13" s="5"/>
      <c r="L13" s="5"/>
      <c r="M13" s="5"/>
      <c r="N13" s="5"/>
      <c r="O13" s="5"/>
      <c r="P13" s="5"/>
      <c r="Q13" s="5"/>
      <c r="R13" s="5"/>
      <c r="S13" s="5"/>
      <c r="T13" s="5"/>
      <c r="U13" s="5"/>
      <c r="V13" s="5"/>
      <c r="W13" s="5"/>
      <c r="X13" s="5"/>
      <c r="Y13" s="5"/>
      <c r="Z13" s="5"/>
      <c r="AA13" s="5"/>
      <c r="AB13" s="5"/>
      <c r="AC13" s="5"/>
      <c r="AD13" s="5"/>
      <c r="AE13" s="5"/>
    </row>
    <row r="14" spans="1:31" ht="28.5" customHeight="1">
      <c r="A14" s="311" t="s">
        <v>15</v>
      </c>
      <c r="B14" s="70" t="s">
        <v>16</v>
      </c>
      <c r="C14" s="71" t="s">
        <v>317</v>
      </c>
      <c r="D14" s="70" t="s">
        <v>17</v>
      </c>
      <c r="E14" s="78">
        <v>1</v>
      </c>
      <c r="F14" s="228">
        <f>I180*0.5%</f>
        <v>2917.8483500000002</v>
      </c>
      <c r="G14" s="228">
        <f>ROUND(F14+(F14*$G$9),2)</f>
        <v>3836.39</v>
      </c>
      <c r="H14" s="229">
        <v>3760.97</v>
      </c>
      <c r="I14" s="25"/>
      <c r="J14" s="5"/>
      <c r="K14" s="5"/>
      <c r="L14" s="5"/>
      <c r="M14" s="5"/>
      <c r="N14" s="5"/>
      <c r="O14" s="5"/>
      <c r="P14" s="5"/>
      <c r="Q14" s="5"/>
      <c r="R14" s="5"/>
      <c r="S14" s="5"/>
      <c r="T14" s="5"/>
      <c r="U14" s="5"/>
      <c r="V14" s="5"/>
      <c r="W14" s="5"/>
      <c r="X14" s="5"/>
      <c r="Y14" s="5"/>
      <c r="Z14" s="5"/>
      <c r="AA14" s="5"/>
      <c r="AB14" s="5"/>
      <c r="AC14" s="5"/>
      <c r="AD14" s="5"/>
      <c r="AE14" s="5"/>
    </row>
    <row r="15" spans="1:31" s="162" customFormat="1" ht="23.25" customHeight="1">
      <c r="A15" s="311" t="s">
        <v>18</v>
      </c>
      <c r="B15" s="248" t="s">
        <v>410</v>
      </c>
      <c r="C15" s="247" t="s">
        <v>411</v>
      </c>
      <c r="D15" s="249" t="s">
        <v>30</v>
      </c>
      <c r="E15" s="78">
        <v>6</v>
      </c>
      <c r="F15" s="228">
        <v>312.36</v>
      </c>
      <c r="G15" s="228">
        <f>ROUND(F15+(F15*$G$9),2)</f>
        <v>410.69</v>
      </c>
      <c r="H15" s="229">
        <f>ROUND((E15*G15),2)</f>
        <v>2464.14</v>
      </c>
      <c r="I15" s="276"/>
      <c r="J15" s="168"/>
      <c r="K15" s="168"/>
      <c r="L15" s="168"/>
      <c r="M15" s="168"/>
      <c r="N15" s="168"/>
      <c r="O15" s="168"/>
      <c r="P15" s="168"/>
      <c r="Q15" s="168"/>
      <c r="R15" s="168"/>
      <c r="S15" s="168"/>
      <c r="T15" s="168"/>
      <c r="U15" s="168"/>
      <c r="V15" s="168"/>
      <c r="W15" s="168"/>
      <c r="X15" s="168"/>
      <c r="Y15" s="168"/>
      <c r="Z15" s="168"/>
      <c r="AA15" s="168"/>
      <c r="AB15" s="168"/>
      <c r="AC15" s="168"/>
      <c r="AD15" s="168"/>
      <c r="AE15" s="168"/>
    </row>
    <row r="16" spans="1:31" s="162" customFormat="1" ht="25.5">
      <c r="A16" s="311" t="s">
        <v>330</v>
      </c>
      <c r="B16" s="314" t="s">
        <v>332</v>
      </c>
      <c r="C16" s="315" t="s">
        <v>398</v>
      </c>
      <c r="D16" s="312" t="s">
        <v>359</v>
      </c>
      <c r="E16" s="78">
        <v>2</v>
      </c>
      <c r="F16" s="228">
        <v>832.12</v>
      </c>
      <c r="G16" s="228">
        <f>ROUND(F16+(F16*$G$9),2)</f>
        <v>1094.07</v>
      </c>
      <c r="H16" s="229">
        <f>ROUND((E16*G16),2)</f>
        <v>2188.14</v>
      </c>
      <c r="I16" s="276"/>
      <c r="J16" s="168"/>
      <c r="K16" s="168"/>
      <c r="L16" s="168"/>
      <c r="M16" s="168"/>
      <c r="N16" s="168"/>
      <c r="O16" s="168"/>
      <c r="P16" s="168"/>
      <c r="Q16" s="168"/>
      <c r="R16" s="168"/>
      <c r="S16" s="168"/>
      <c r="T16" s="168"/>
      <c r="U16" s="168"/>
      <c r="V16" s="168"/>
      <c r="W16" s="168"/>
      <c r="X16" s="168"/>
      <c r="Y16" s="168"/>
      <c r="Z16" s="168"/>
      <c r="AA16" s="168"/>
      <c r="AB16" s="168"/>
      <c r="AC16" s="168"/>
      <c r="AD16" s="168"/>
      <c r="AE16" s="168"/>
    </row>
    <row r="17" spans="1:256" s="162" customFormat="1" ht="25.5">
      <c r="A17" s="311" t="s">
        <v>331</v>
      </c>
      <c r="B17" s="316" t="s">
        <v>333</v>
      </c>
      <c r="C17" s="315" t="s">
        <v>399</v>
      </c>
      <c r="D17" s="312" t="s">
        <v>359</v>
      </c>
      <c r="E17" s="78">
        <v>2</v>
      </c>
      <c r="F17" s="228">
        <v>487.59</v>
      </c>
      <c r="G17" s="228">
        <f>ROUND(F17+(F17*$G$9),2)</f>
        <v>641.08000000000004</v>
      </c>
      <c r="H17" s="229">
        <f>ROUND((E17*G17),2)</f>
        <v>1282.1600000000001</v>
      </c>
      <c r="I17" s="276"/>
      <c r="J17" s="168"/>
      <c r="K17" s="168"/>
      <c r="L17" s="168"/>
      <c r="M17" s="168"/>
      <c r="N17" s="168"/>
      <c r="O17" s="168"/>
      <c r="P17" s="168"/>
      <c r="Q17" s="168"/>
      <c r="R17" s="168"/>
      <c r="S17" s="168"/>
      <c r="T17" s="168"/>
      <c r="U17" s="168"/>
      <c r="V17" s="168"/>
      <c r="W17" s="168"/>
      <c r="X17" s="168"/>
      <c r="Y17" s="168"/>
      <c r="Z17" s="168"/>
      <c r="AA17" s="168"/>
      <c r="AB17" s="168"/>
      <c r="AC17" s="168"/>
      <c r="AD17" s="168"/>
      <c r="AE17" s="168"/>
    </row>
    <row r="18" spans="1:256" ht="18" customHeight="1">
      <c r="A18" s="65">
        <v>2</v>
      </c>
      <c r="B18" s="72"/>
      <c r="C18" s="73" t="s">
        <v>211</v>
      </c>
      <c r="D18" s="57"/>
      <c r="E18" s="74"/>
      <c r="F18" s="169"/>
      <c r="G18" s="92"/>
      <c r="H18" s="176">
        <f>SUM(H19:H22)</f>
        <v>66565.489999999991</v>
      </c>
      <c r="I18" s="25"/>
      <c r="J18" s="5"/>
      <c r="K18" s="5"/>
      <c r="L18" s="5"/>
      <c r="M18" s="5"/>
      <c r="N18" s="5"/>
      <c r="O18" s="5"/>
      <c r="P18" s="5"/>
      <c r="Q18" s="5"/>
      <c r="R18" s="5"/>
      <c r="S18" s="5"/>
      <c r="T18" s="5"/>
      <c r="U18" s="5"/>
      <c r="V18" s="5"/>
      <c r="W18" s="5"/>
      <c r="X18" s="5"/>
      <c r="Y18" s="5"/>
      <c r="Z18" s="5"/>
      <c r="AA18" s="5"/>
      <c r="AB18" s="5"/>
      <c r="AC18" s="5"/>
      <c r="AD18" s="5"/>
      <c r="AE18" s="5"/>
    </row>
    <row r="19" spans="1:256" s="162" customFormat="1" ht="30.75" customHeight="1">
      <c r="A19" s="311" t="s">
        <v>19</v>
      </c>
      <c r="B19" s="245" t="s">
        <v>20</v>
      </c>
      <c r="C19" s="238" t="s">
        <v>21</v>
      </c>
      <c r="D19" s="312" t="s">
        <v>359</v>
      </c>
      <c r="E19" s="242">
        <v>1</v>
      </c>
      <c r="F19" s="228">
        <v>12488.98</v>
      </c>
      <c r="G19" s="228">
        <f t="shared" ref="G19:G38" si="0">ROUND(F19+(F19*$G$9),2)</f>
        <v>16420.509999999998</v>
      </c>
      <c r="H19" s="229">
        <f>ROUND((E19*G19),2)</f>
        <v>16420.509999999998</v>
      </c>
      <c r="I19" s="276"/>
      <c r="J19" s="168"/>
      <c r="K19" s="168"/>
      <c r="L19" s="168"/>
      <c r="M19" s="168"/>
      <c r="N19" s="168"/>
      <c r="O19" s="168"/>
      <c r="P19" s="168"/>
      <c r="Q19" s="168"/>
      <c r="R19" s="168"/>
      <c r="S19" s="168"/>
      <c r="T19" s="168"/>
      <c r="U19" s="168"/>
      <c r="V19" s="168"/>
      <c r="W19" s="168"/>
      <c r="X19" s="168"/>
      <c r="Y19" s="168"/>
      <c r="Z19" s="168"/>
      <c r="AA19" s="168"/>
      <c r="AB19" s="168"/>
      <c r="AC19" s="168"/>
      <c r="AD19" s="168"/>
      <c r="AE19" s="168"/>
    </row>
    <row r="20" spans="1:256" s="162" customFormat="1" ht="30.75" customHeight="1">
      <c r="A20" s="311" t="s">
        <v>22</v>
      </c>
      <c r="B20" s="245" t="s">
        <v>24</v>
      </c>
      <c r="C20" s="238" t="s">
        <v>25</v>
      </c>
      <c r="D20" s="312" t="s">
        <v>359</v>
      </c>
      <c r="E20" s="242">
        <v>2</v>
      </c>
      <c r="F20" s="228">
        <v>5439</v>
      </c>
      <c r="G20" s="228">
        <f t="shared" si="0"/>
        <v>7151.2</v>
      </c>
      <c r="H20" s="229">
        <f>ROUND((E20*G20),2)</f>
        <v>14302.4</v>
      </c>
      <c r="I20" s="276"/>
      <c r="J20" s="168"/>
      <c r="K20" s="168"/>
      <c r="L20" s="168"/>
      <c r="M20" s="168"/>
      <c r="N20" s="168"/>
      <c r="O20" s="168"/>
      <c r="P20" s="168"/>
      <c r="Q20" s="168"/>
      <c r="R20" s="168"/>
      <c r="S20" s="168"/>
      <c r="T20" s="168"/>
      <c r="U20" s="168"/>
      <c r="V20" s="168"/>
      <c r="W20" s="168"/>
      <c r="X20" s="168"/>
      <c r="Y20" s="168"/>
      <c r="Z20" s="168"/>
      <c r="AA20" s="168"/>
      <c r="AB20" s="168"/>
      <c r="AC20" s="168"/>
      <c r="AD20" s="168"/>
      <c r="AE20" s="168"/>
    </row>
    <row r="21" spans="1:256" s="162" customFormat="1" ht="20.25" customHeight="1">
      <c r="A21" s="311" t="s">
        <v>23</v>
      </c>
      <c r="B21" s="70">
        <v>93566</v>
      </c>
      <c r="C21" s="71" t="s">
        <v>27</v>
      </c>
      <c r="D21" s="312" t="s">
        <v>359</v>
      </c>
      <c r="E21" s="242">
        <v>1</v>
      </c>
      <c r="F21" s="228">
        <v>2523.41</v>
      </c>
      <c r="G21" s="228">
        <f t="shared" si="0"/>
        <v>3317.78</v>
      </c>
      <c r="H21" s="229">
        <f>ROUND((E21*G21),2)</f>
        <v>3317.78</v>
      </c>
      <c r="I21" s="276"/>
      <c r="J21" s="168"/>
      <c r="K21" s="168"/>
      <c r="L21" s="168"/>
      <c r="M21" s="168"/>
      <c r="N21" s="168"/>
      <c r="O21" s="168"/>
      <c r="P21" s="168"/>
      <c r="Q21" s="168"/>
      <c r="R21" s="168"/>
      <c r="S21" s="168"/>
      <c r="T21" s="168"/>
      <c r="U21" s="168"/>
      <c r="V21" s="168"/>
      <c r="W21" s="168"/>
      <c r="X21" s="168"/>
      <c r="Y21" s="168"/>
      <c r="Z21" s="168"/>
      <c r="AA21" s="168"/>
      <c r="AB21" s="168"/>
      <c r="AC21" s="168"/>
      <c r="AD21" s="168"/>
      <c r="AE21" s="168"/>
    </row>
    <row r="22" spans="1:256" s="162" customFormat="1" ht="17.25" customHeight="1">
      <c r="A22" s="311" t="s">
        <v>26</v>
      </c>
      <c r="B22" s="70">
        <v>88326</v>
      </c>
      <c r="C22" s="71" t="s">
        <v>28</v>
      </c>
      <c r="D22" s="313" t="s">
        <v>360</v>
      </c>
      <c r="E22" s="242">
        <v>1320</v>
      </c>
      <c r="F22" s="284">
        <v>18.739999999999998</v>
      </c>
      <c r="G22" s="228">
        <f t="shared" si="0"/>
        <v>24.64</v>
      </c>
      <c r="H22" s="229">
        <f>ROUND((E22*G22),2)</f>
        <v>32524.799999999999</v>
      </c>
      <c r="I22" s="276"/>
      <c r="J22" s="168"/>
      <c r="K22" s="168"/>
      <c r="L22" s="168"/>
      <c r="M22" s="168"/>
      <c r="N22" s="168"/>
      <c r="O22" s="168"/>
      <c r="P22" s="168"/>
      <c r="Q22" s="168"/>
      <c r="R22" s="168"/>
      <c r="S22" s="168"/>
      <c r="T22" s="168"/>
      <c r="U22" s="168"/>
      <c r="V22" s="168"/>
      <c r="W22" s="168"/>
      <c r="X22" s="168"/>
      <c r="Y22" s="168"/>
      <c r="Z22" s="168"/>
      <c r="AA22" s="168"/>
      <c r="AB22" s="168"/>
      <c r="AC22" s="168"/>
      <c r="AD22" s="168"/>
      <c r="AE22" s="168"/>
    </row>
    <row r="23" spans="1:256" ht="22.5" customHeight="1">
      <c r="A23" s="48" t="s">
        <v>29</v>
      </c>
      <c r="B23" s="49"/>
      <c r="C23" s="50" t="s">
        <v>305</v>
      </c>
      <c r="D23" s="50"/>
      <c r="E23" s="90"/>
      <c r="F23" s="92"/>
      <c r="G23" s="92"/>
      <c r="H23" s="176">
        <f>SUM(H24:H26)</f>
        <v>7281.92</v>
      </c>
      <c r="I23" s="25"/>
      <c r="J23" s="5"/>
      <c r="K23" s="5"/>
      <c r="L23" s="5"/>
      <c r="M23" s="5"/>
      <c r="N23" s="5"/>
      <c r="O23" s="5"/>
      <c r="P23" s="5"/>
      <c r="Q23" s="5"/>
      <c r="R23" s="5"/>
      <c r="S23" s="5"/>
      <c r="T23" s="5"/>
      <c r="U23" s="5"/>
      <c r="V23" s="5"/>
      <c r="W23" s="5"/>
      <c r="X23" s="5"/>
      <c r="Y23" s="5"/>
      <c r="Z23" s="5"/>
      <c r="AA23" s="5"/>
      <c r="AB23" s="5"/>
      <c r="AC23" s="5"/>
      <c r="AD23" s="5"/>
      <c r="AE23" s="5"/>
    </row>
    <row r="24" spans="1:256" s="162" customFormat="1" ht="19.5" customHeight="1">
      <c r="A24" s="224" t="s">
        <v>215</v>
      </c>
      <c r="B24" s="225" t="s">
        <v>306</v>
      </c>
      <c r="C24" s="226" t="s">
        <v>307</v>
      </c>
      <c r="D24" s="310" t="s">
        <v>529</v>
      </c>
      <c r="E24" s="227">
        <v>2</v>
      </c>
      <c r="F24" s="228">
        <v>1076.92</v>
      </c>
      <c r="G24" s="228">
        <f>ROUND(F24+(F24*$G$9),2)</f>
        <v>1415.93</v>
      </c>
      <c r="H24" s="229">
        <f>ROUND((E24*G24),2)</f>
        <v>2831.86</v>
      </c>
      <c r="I24" s="276"/>
      <c r="J24" s="168"/>
      <c r="K24" s="168"/>
      <c r="L24" s="168"/>
      <c r="M24" s="168"/>
      <c r="N24" s="168"/>
      <c r="O24" s="168"/>
      <c r="P24" s="168"/>
      <c r="Q24" s="168"/>
      <c r="R24" s="168"/>
      <c r="S24" s="168"/>
      <c r="T24" s="168"/>
      <c r="U24" s="168"/>
      <c r="V24" s="168"/>
      <c r="W24" s="168"/>
      <c r="X24" s="168"/>
      <c r="Y24" s="168"/>
      <c r="Z24" s="168"/>
      <c r="AA24" s="168"/>
      <c r="AB24" s="168"/>
      <c r="AC24" s="168"/>
      <c r="AD24" s="168"/>
      <c r="AE24" s="168"/>
    </row>
    <row r="25" spans="1:256" s="162" customFormat="1" ht="18.75" customHeight="1">
      <c r="A25" s="224" t="s">
        <v>195</v>
      </c>
      <c r="B25" s="310" t="s">
        <v>308</v>
      </c>
      <c r="C25" s="226" t="s">
        <v>309</v>
      </c>
      <c r="D25" s="310" t="s">
        <v>529</v>
      </c>
      <c r="E25" s="227">
        <v>2</v>
      </c>
      <c r="F25" s="228">
        <v>802.1</v>
      </c>
      <c r="G25" s="228">
        <f>ROUND(F25+(F25*$G$9),2)</f>
        <v>1054.5999999999999</v>
      </c>
      <c r="H25" s="229">
        <f>ROUND((E25*G25),2)</f>
        <v>2109.1999999999998</v>
      </c>
      <c r="I25" s="276"/>
      <c r="J25" s="168"/>
      <c r="K25" s="168"/>
      <c r="L25" s="168"/>
      <c r="M25" s="168"/>
      <c r="N25" s="168"/>
      <c r="O25" s="168"/>
      <c r="P25" s="168"/>
      <c r="Q25" s="168"/>
      <c r="R25" s="168"/>
      <c r="S25" s="168"/>
      <c r="T25" s="168"/>
      <c r="U25" s="168"/>
      <c r="V25" s="168"/>
      <c r="W25" s="168"/>
      <c r="X25" s="168"/>
      <c r="Y25" s="168"/>
      <c r="Z25" s="168"/>
      <c r="AA25" s="168"/>
      <c r="AB25" s="168"/>
      <c r="AC25" s="168"/>
      <c r="AD25" s="168"/>
      <c r="AE25" s="168"/>
    </row>
    <row r="26" spans="1:256" s="162" customFormat="1" ht="20.25" customHeight="1">
      <c r="A26" s="224" t="s">
        <v>381</v>
      </c>
      <c r="B26" s="310" t="s">
        <v>382</v>
      </c>
      <c r="C26" s="9" t="s">
        <v>383</v>
      </c>
      <c r="D26" s="310" t="s">
        <v>530</v>
      </c>
      <c r="E26" s="227">
        <v>2</v>
      </c>
      <c r="F26" s="251">
        <v>890.2</v>
      </c>
      <c r="G26" s="228">
        <f>ROUND(F26+(F26*$G$9),2)</f>
        <v>1170.43</v>
      </c>
      <c r="H26" s="229">
        <f>ROUND((E26*G26),2)</f>
        <v>2340.86</v>
      </c>
      <c r="I26" s="276"/>
      <c r="J26" s="168"/>
      <c r="K26" s="168"/>
      <c r="L26" s="168"/>
      <c r="M26" s="168"/>
      <c r="N26" s="168"/>
      <c r="O26" s="168"/>
      <c r="P26" s="168"/>
      <c r="Q26" s="168"/>
      <c r="R26" s="168"/>
      <c r="S26" s="168"/>
      <c r="T26" s="168"/>
      <c r="U26" s="168"/>
      <c r="V26" s="168"/>
      <c r="W26" s="168"/>
      <c r="X26" s="168"/>
      <c r="Y26" s="168"/>
      <c r="Z26" s="168"/>
      <c r="AA26" s="168"/>
      <c r="AB26" s="168"/>
      <c r="AC26" s="168"/>
      <c r="AD26" s="168"/>
      <c r="AE26" s="168"/>
    </row>
    <row r="27" spans="1:256" s="162" customFormat="1" ht="20.25" customHeight="1">
      <c r="A27" s="224" t="s">
        <v>526</v>
      </c>
      <c r="B27" s="310" t="s">
        <v>528</v>
      </c>
      <c r="C27" s="9" t="s">
        <v>527</v>
      </c>
      <c r="D27" s="310" t="s">
        <v>529</v>
      </c>
      <c r="E27" s="227">
        <v>2</v>
      </c>
      <c r="F27" s="251">
        <v>999.2</v>
      </c>
      <c r="G27" s="228">
        <f>ROUND(F27+(F27*$G$9),2)</f>
        <v>1313.75</v>
      </c>
      <c r="H27" s="229">
        <f>ROUND((E27*G27),2)</f>
        <v>2627.5</v>
      </c>
      <c r="I27" s="276"/>
      <c r="J27" s="168"/>
      <c r="K27" s="168"/>
      <c r="L27" s="168"/>
      <c r="M27" s="168"/>
      <c r="N27" s="168"/>
      <c r="O27" s="168"/>
      <c r="P27" s="168"/>
      <c r="Q27" s="168"/>
      <c r="R27" s="168"/>
      <c r="S27" s="168"/>
      <c r="T27" s="168"/>
      <c r="U27" s="168"/>
      <c r="V27" s="168"/>
      <c r="W27" s="168"/>
      <c r="X27" s="168"/>
      <c r="Y27" s="168"/>
      <c r="Z27" s="168"/>
      <c r="AA27" s="168"/>
      <c r="AB27" s="168"/>
      <c r="AC27" s="168"/>
      <c r="AD27" s="168"/>
      <c r="AE27" s="168"/>
    </row>
    <row r="28" spans="1:256" ht="19.5" customHeight="1">
      <c r="A28" s="48" t="s">
        <v>46</v>
      </c>
      <c r="B28" s="75"/>
      <c r="C28" s="76" t="s">
        <v>189</v>
      </c>
      <c r="D28" s="75"/>
      <c r="E28" s="75"/>
      <c r="F28" s="170"/>
      <c r="G28" s="170">
        <f t="shared" si="0"/>
        <v>0</v>
      </c>
      <c r="H28" s="176">
        <f>SUM(H29:H38)</f>
        <v>1543.9900000000002</v>
      </c>
      <c r="I28" s="25"/>
      <c r="J28" s="5"/>
      <c r="K28" s="5"/>
      <c r="L28" s="5"/>
      <c r="M28" s="5"/>
      <c r="N28" s="5"/>
      <c r="O28" s="5"/>
      <c r="P28" s="5"/>
      <c r="Q28" s="5"/>
      <c r="R28" s="5"/>
      <c r="S28" s="5"/>
      <c r="T28" s="5"/>
      <c r="U28" s="5"/>
      <c r="V28" s="5"/>
      <c r="W28" s="5"/>
      <c r="X28" s="5"/>
      <c r="Y28" s="5"/>
      <c r="Z28" s="5"/>
      <c r="AA28" s="5"/>
      <c r="AB28" s="5"/>
      <c r="AC28" s="5"/>
      <c r="AD28" s="5"/>
      <c r="AE28" s="5"/>
    </row>
    <row r="29" spans="1:256" s="162" customFormat="1" ht="27.75" customHeight="1">
      <c r="A29" s="253" t="s">
        <v>216</v>
      </c>
      <c r="B29" s="245" t="s">
        <v>127</v>
      </c>
      <c r="C29" s="277" t="s">
        <v>336</v>
      </c>
      <c r="D29" s="245" t="s">
        <v>43</v>
      </c>
      <c r="E29" s="236" t="s">
        <v>202</v>
      </c>
      <c r="F29" s="228">
        <v>31.77</v>
      </c>
      <c r="G29" s="228">
        <f t="shared" si="0"/>
        <v>41.77</v>
      </c>
      <c r="H29" s="229">
        <f t="shared" ref="H29:H35" si="1">ROUND((E29*G29),2)</f>
        <v>60.15</v>
      </c>
      <c r="I29" s="276"/>
      <c r="J29" s="168"/>
      <c r="K29" s="168"/>
      <c r="L29" s="168"/>
      <c r="M29" s="168"/>
      <c r="N29" s="168"/>
      <c r="O29" s="168"/>
      <c r="P29" s="168"/>
      <c r="Q29" s="168"/>
      <c r="R29" s="168"/>
      <c r="S29" s="168"/>
      <c r="T29" s="168"/>
      <c r="U29" s="168"/>
      <c r="V29" s="168"/>
      <c r="W29" s="168"/>
      <c r="X29" s="168"/>
      <c r="Y29" s="168"/>
      <c r="Z29" s="168"/>
      <c r="AA29" s="168"/>
      <c r="AB29" s="168"/>
      <c r="AC29" s="168"/>
      <c r="AD29" s="168"/>
      <c r="AE29" s="168"/>
    </row>
    <row r="30" spans="1:256" s="162" customFormat="1" ht="45.75" customHeight="1">
      <c r="A30" s="253" t="s">
        <v>217</v>
      </c>
      <c r="B30" s="288" t="s">
        <v>196</v>
      </c>
      <c r="C30" s="226" t="s">
        <v>201</v>
      </c>
      <c r="D30" s="10" t="s">
        <v>366</v>
      </c>
      <c r="E30" s="78">
        <v>43.15</v>
      </c>
      <c r="F30" s="289">
        <v>3.34</v>
      </c>
      <c r="G30" s="228">
        <f t="shared" si="0"/>
        <v>4.3899999999999997</v>
      </c>
      <c r="H30" s="229">
        <f t="shared" si="1"/>
        <v>189.43</v>
      </c>
      <c r="I30" s="12"/>
      <c r="J30" s="13"/>
      <c r="K30" s="14"/>
      <c r="L30" s="15"/>
      <c r="M30" s="16"/>
      <c r="N30" s="16"/>
      <c r="O30" s="290"/>
      <c r="P30" s="290"/>
      <c r="Q30" s="12"/>
      <c r="R30" s="13"/>
      <c r="S30" s="14"/>
      <c r="T30" s="15"/>
      <c r="U30" s="16"/>
      <c r="V30" s="16"/>
      <c r="W30" s="290"/>
      <c r="X30" s="290"/>
      <c r="Y30" s="12"/>
      <c r="Z30" s="13"/>
      <c r="AA30" s="14"/>
      <c r="AB30" s="15"/>
      <c r="AC30" s="16"/>
      <c r="AD30" s="16"/>
      <c r="AE30" s="290"/>
      <c r="AF30" s="291">
        <f>ROUND((AC30*AE30),2)</f>
        <v>0</v>
      </c>
      <c r="AG30" s="7" t="s">
        <v>195</v>
      </c>
      <c r="AH30" s="8" t="s">
        <v>196</v>
      </c>
      <c r="AI30" s="9" t="s">
        <v>197</v>
      </c>
      <c r="AJ30" s="10" t="s">
        <v>198</v>
      </c>
      <c r="AK30" s="11">
        <v>4741.2950000000001</v>
      </c>
      <c r="AL30" s="11">
        <v>3.34</v>
      </c>
      <c r="AM30" s="251">
        <f>ROUND(AL30+(AL30*$G$9),2)</f>
        <v>4.3899999999999997</v>
      </c>
      <c r="AN30" s="252">
        <f>ROUND((AK30*AM30),2)</f>
        <v>20814.29</v>
      </c>
      <c r="AO30" s="7" t="s">
        <v>195</v>
      </c>
      <c r="AP30" s="8" t="s">
        <v>196</v>
      </c>
      <c r="AQ30" s="9" t="s">
        <v>197</v>
      </c>
      <c r="AR30" s="10" t="s">
        <v>198</v>
      </c>
      <c r="AS30" s="11">
        <v>4741.2950000000001</v>
      </c>
      <c r="AT30" s="11">
        <v>3.34</v>
      </c>
      <c r="AU30" s="251">
        <f>ROUND(AT30+(AT30*$G$9),2)</f>
        <v>4.3899999999999997</v>
      </c>
      <c r="AV30" s="252">
        <f>ROUND((AS30*AU30),2)</f>
        <v>20814.29</v>
      </c>
      <c r="AW30" s="7" t="s">
        <v>195</v>
      </c>
      <c r="AX30" s="8" t="s">
        <v>196</v>
      </c>
      <c r="AY30" s="9" t="s">
        <v>197</v>
      </c>
      <c r="AZ30" s="10" t="s">
        <v>198</v>
      </c>
      <c r="BA30" s="11">
        <v>4741.2950000000001</v>
      </c>
      <c r="BB30" s="11">
        <v>3.34</v>
      </c>
      <c r="BC30" s="251">
        <f>ROUND(BB30+(BB30*$G$9),2)</f>
        <v>4.3899999999999997</v>
      </c>
      <c r="BD30" s="252">
        <f>ROUND((BA30*BC30),2)</f>
        <v>20814.29</v>
      </c>
      <c r="BE30" s="7" t="s">
        <v>195</v>
      </c>
      <c r="BF30" s="8" t="s">
        <v>196</v>
      </c>
      <c r="BG30" s="9" t="s">
        <v>197</v>
      </c>
      <c r="BH30" s="10" t="s">
        <v>198</v>
      </c>
      <c r="BI30" s="11">
        <v>4741.2950000000001</v>
      </c>
      <c r="BJ30" s="11">
        <v>3.34</v>
      </c>
      <c r="BK30" s="251">
        <f>ROUND(BJ30+(BJ30*$G$9),2)</f>
        <v>4.3899999999999997</v>
      </c>
      <c r="BL30" s="252">
        <f>ROUND((BI30*BK30),2)</f>
        <v>20814.29</v>
      </c>
      <c r="BM30" s="7" t="s">
        <v>195</v>
      </c>
      <c r="BN30" s="8" t="s">
        <v>196</v>
      </c>
      <c r="BO30" s="9" t="s">
        <v>197</v>
      </c>
      <c r="BP30" s="10" t="s">
        <v>198</v>
      </c>
      <c r="BQ30" s="11">
        <v>4741.2950000000001</v>
      </c>
      <c r="BR30" s="11">
        <v>3.34</v>
      </c>
      <c r="BS30" s="251">
        <f>ROUND(BR30+(BR30*$G$9),2)</f>
        <v>4.3899999999999997</v>
      </c>
      <c r="BT30" s="252">
        <f>ROUND((BQ30*BS30),2)</f>
        <v>20814.29</v>
      </c>
      <c r="BU30" s="7" t="s">
        <v>195</v>
      </c>
      <c r="BV30" s="8" t="s">
        <v>196</v>
      </c>
      <c r="BW30" s="9" t="s">
        <v>197</v>
      </c>
      <c r="BX30" s="10" t="s">
        <v>198</v>
      </c>
      <c r="BY30" s="11">
        <v>4741.2950000000001</v>
      </c>
      <c r="BZ30" s="11">
        <v>3.34</v>
      </c>
      <c r="CA30" s="251">
        <f>ROUND(BZ30+(BZ30*$G$9),2)</f>
        <v>4.3899999999999997</v>
      </c>
      <c r="CB30" s="252">
        <f>ROUND((BY30*CA30),2)</f>
        <v>20814.29</v>
      </c>
      <c r="CC30" s="7" t="s">
        <v>195</v>
      </c>
      <c r="CD30" s="8" t="s">
        <v>196</v>
      </c>
      <c r="CE30" s="9" t="s">
        <v>197</v>
      </c>
      <c r="CF30" s="10" t="s">
        <v>198</v>
      </c>
      <c r="CG30" s="11">
        <v>4741.2950000000001</v>
      </c>
      <c r="CH30" s="11">
        <v>3.34</v>
      </c>
      <c r="CI30" s="251">
        <f>ROUND(CH30+(CH30*$G$9),2)</f>
        <v>4.3899999999999997</v>
      </c>
      <c r="CJ30" s="252">
        <f>ROUND((CG30*CI30),2)</f>
        <v>20814.29</v>
      </c>
      <c r="CK30" s="7" t="s">
        <v>195</v>
      </c>
      <c r="CL30" s="8" t="s">
        <v>196</v>
      </c>
      <c r="CM30" s="9" t="s">
        <v>197</v>
      </c>
      <c r="CN30" s="10" t="s">
        <v>198</v>
      </c>
      <c r="CO30" s="11">
        <v>4741.2950000000001</v>
      </c>
      <c r="CP30" s="11">
        <v>3.34</v>
      </c>
      <c r="CQ30" s="251">
        <f>ROUND(CP30+(CP30*$G$9),2)</f>
        <v>4.3899999999999997</v>
      </c>
      <c r="CR30" s="252">
        <f>ROUND((CO30*CQ30),2)</f>
        <v>20814.29</v>
      </c>
      <c r="CS30" s="7" t="s">
        <v>195</v>
      </c>
      <c r="CT30" s="8" t="s">
        <v>196</v>
      </c>
      <c r="CU30" s="9" t="s">
        <v>197</v>
      </c>
      <c r="CV30" s="10" t="s">
        <v>198</v>
      </c>
      <c r="CW30" s="11">
        <v>4741.2950000000001</v>
      </c>
      <c r="CX30" s="11">
        <v>3.34</v>
      </c>
      <c r="CY30" s="251">
        <f>ROUND(CX30+(CX30*$G$9),2)</f>
        <v>4.3899999999999997</v>
      </c>
      <c r="CZ30" s="252">
        <f>ROUND((CW30*CY30),2)</f>
        <v>20814.29</v>
      </c>
      <c r="DA30" s="7" t="s">
        <v>195</v>
      </c>
      <c r="DB30" s="8" t="s">
        <v>196</v>
      </c>
      <c r="DC30" s="9" t="s">
        <v>197</v>
      </c>
      <c r="DD30" s="10" t="s">
        <v>198</v>
      </c>
      <c r="DE30" s="11">
        <v>4741.2950000000001</v>
      </c>
      <c r="DF30" s="11">
        <v>3.34</v>
      </c>
      <c r="DG30" s="251">
        <f>ROUND(DF30+(DF30*$G$9),2)</f>
        <v>4.3899999999999997</v>
      </c>
      <c r="DH30" s="252">
        <f>ROUND((DE30*DG30),2)</f>
        <v>20814.29</v>
      </c>
      <c r="DI30" s="7" t="s">
        <v>195</v>
      </c>
      <c r="DJ30" s="8" t="s">
        <v>196</v>
      </c>
      <c r="DK30" s="9" t="s">
        <v>197</v>
      </c>
      <c r="DL30" s="10" t="s">
        <v>198</v>
      </c>
      <c r="DM30" s="11">
        <v>4741.2950000000001</v>
      </c>
      <c r="DN30" s="11">
        <v>3.34</v>
      </c>
      <c r="DO30" s="251">
        <f>ROUND(DN30+(DN30*$G$9),2)</f>
        <v>4.3899999999999997</v>
      </c>
      <c r="DP30" s="252">
        <f>ROUND((DM30*DO30),2)</f>
        <v>20814.29</v>
      </c>
      <c r="DQ30" s="7" t="s">
        <v>195</v>
      </c>
      <c r="DR30" s="8" t="s">
        <v>196</v>
      </c>
      <c r="DS30" s="9" t="s">
        <v>197</v>
      </c>
      <c r="DT30" s="10" t="s">
        <v>198</v>
      </c>
      <c r="DU30" s="11">
        <v>4741.2950000000001</v>
      </c>
      <c r="DV30" s="11">
        <v>3.34</v>
      </c>
      <c r="DW30" s="251">
        <f>ROUND(DV30+(DV30*$G$9),2)</f>
        <v>4.3899999999999997</v>
      </c>
      <c r="DX30" s="252">
        <f>ROUND((DU30*DW30),2)</f>
        <v>20814.29</v>
      </c>
      <c r="DY30" s="7" t="s">
        <v>195</v>
      </c>
      <c r="DZ30" s="8" t="s">
        <v>196</v>
      </c>
      <c r="EA30" s="9" t="s">
        <v>197</v>
      </c>
      <c r="EB30" s="10" t="s">
        <v>198</v>
      </c>
      <c r="EC30" s="11">
        <v>4741.2950000000001</v>
      </c>
      <c r="ED30" s="11">
        <v>3.34</v>
      </c>
      <c r="EE30" s="251">
        <f>ROUND(ED30+(ED30*$G$9),2)</f>
        <v>4.3899999999999997</v>
      </c>
      <c r="EF30" s="252">
        <f>ROUND((EC30*EE30),2)</f>
        <v>20814.29</v>
      </c>
      <c r="EG30" s="7" t="s">
        <v>195</v>
      </c>
      <c r="EH30" s="8" t="s">
        <v>196</v>
      </c>
      <c r="EI30" s="9" t="s">
        <v>197</v>
      </c>
      <c r="EJ30" s="10" t="s">
        <v>198</v>
      </c>
      <c r="EK30" s="11">
        <v>4741.2950000000001</v>
      </c>
      <c r="EL30" s="11">
        <v>3.34</v>
      </c>
      <c r="EM30" s="251">
        <f>ROUND(EL30+(EL30*$G$9),2)</f>
        <v>4.3899999999999997</v>
      </c>
      <c r="EN30" s="252">
        <f>ROUND((EK30*EM30),2)</f>
        <v>20814.29</v>
      </c>
      <c r="EO30" s="7" t="s">
        <v>195</v>
      </c>
      <c r="EP30" s="8" t="s">
        <v>196</v>
      </c>
      <c r="EQ30" s="9" t="s">
        <v>197</v>
      </c>
      <c r="ER30" s="10" t="s">
        <v>198</v>
      </c>
      <c r="ES30" s="11">
        <v>4741.2950000000001</v>
      </c>
      <c r="ET30" s="11">
        <v>3.34</v>
      </c>
      <c r="EU30" s="251">
        <f>ROUND(ET30+(ET30*$G$9),2)</f>
        <v>4.3899999999999997</v>
      </c>
      <c r="EV30" s="252">
        <f>ROUND((ES30*EU30),2)</f>
        <v>20814.29</v>
      </c>
      <c r="EW30" s="7" t="s">
        <v>195</v>
      </c>
      <c r="EX30" s="8" t="s">
        <v>196</v>
      </c>
      <c r="EY30" s="9" t="s">
        <v>197</v>
      </c>
      <c r="EZ30" s="10" t="s">
        <v>198</v>
      </c>
      <c r="FA30" s="11">
        <v>4741.2950000000001</v>
      </c>
      <c r="FB30" s="11">
        <v>3.34</v>
      </c>
      <c r="FC30" s="251">
        <f>ROUND(FB30+(FB30*$G$9),2)</f>
        <v>4.3899999999999997</v>
      </c>
      <c r="FD30" s="252">
        <f>ROUND((FA30*FC30),2)</f>
        <v>20814.29</v>
      </c>
      <c r="FE30" s="7" t="s">
        <v>195</v>
      </c>
      <c r="FF30" s="8" t="s">
        <v>196</v>
      </c>
      <c r="FG30" s="9" t="s">
        <v>197</v>
      </c>
      <c r="FH30" s="10" t="s">
        <v>198</v>
      </c>
      <c r="FI30" s="11">
        <v>4741.2950000000001</v>
      </c>
      <c r="FJ30" s="11">
        <v>3.34</v>
      </c>
      <c r="FK30" s="251">
        <f>ROUND(FJ30+(FJ30*$G$9),2)</f>
        <v>4.3899999999999997</v>
      </c>
      <c r="FL30" s="252">
        <f>ROUND((FI30*FK30),2)</f>
        <v>20814.29</v>
      </c>
      <c r="FM30" s="7" t="s">
        <v>195</v>
      </c>
      <c r="FN30" s="8" t="s">
        <v>196</v>
      </c>
      <c r="FO30" s="9" t="s">
        <v>197</v>
      </c>
      <c r="FP30" s="10" t="s">
        <v>198</v>
      </c>
      <c r="FQ30" s="11">
        <v>4741.2950000000001</v>
      </c>
      <c r="FR30" s="11">
        <v>3.34</v>
      </c>
      <c r="FS30" s="251">
        <f>ROUND(FR30+(FR30*$G$9),2)</f>
        <v>4.3899999999999997</v>
      </c>
      <c r="FT30" s="252">
        <f>ROUND((FQ30*FS30),2)</f>
        <v>20814.29</v>
      </c>
      <c r="FU30" s="7" t="s">
        <v>195</v>
      </c>
      <c r="FV30" s="8" t="s">
        <v>196</v>
      </c>
      <c r="FW30" s="9" t="s">
        <v>197</v>
      </c>
      <c r="FX30" s="10" t="s">
        <v>198</v>
      </c>
      <c r="FY30" s="11">
        <v>4741.2950000000001</v>
      </c>
      <c r="FZ30" s="11">
        <v>3.34</v>
      </c>
      <c r="GA30" s="251">
        <f>ROUND(FZ30+(FZ30*$G$9),2)</f>
        <v>4.3899999999999997</v>
      </c>
      <c r="GB30" s="252">
        <f>ROUND((FY30*GA30),2)</f>
        <v>20814.29</v>
      </c>
      <c r="GC30" s="7" t="s">
        <v>195</v>
      </c>
      <c r="GD30" s="8" t="s">
        <v>196</v>
      </c>
      <c r="GE30" s="9" t="s">
        <v>197</v>
      </c>
      <c r="GF30" s="10" t="s">
        <v>198</v>
      </c>
      <c r="GG30" s="11">
        <v>4741.2950000000001</v>
      </c>
      <c r="GH30" s="11">
        <v>3.34</v>
      </c>
      <c r="GI30" s="251">
        <f>ROUND(GH30+(GH30*$G$9),2)</f>
        <v>4.3899999999999997</v>
      </c>
      <c r="GJ30" s="252">
        <f>ROUND((GG30*GI30),2)</f>
        <v>20814.29</v>
      </c>
      <c r="GK30" s="7" t="s">
        <v>195</v>
      </c>
      <c r="GL30" s="8" t="s">
        <v>196</v>
      </c>
      <c r="GM30" s="9" t="s">
        <v>197</v>
      </c>
      <c r="GN30" s="10" t="s">
        <v>198</v>
      </c>
      <c r="GO30" s="11">
        <v>4741.2950000000001</v>
      </c>
      <c r="GP30" s="11">
        <v>3.34</v>
      </c>
      <c r="GQ30" s="251">
        <f>ROUND(GP30+(GP30*$G$9),2)</f>
        <v>4.3899999999999997</v>
      </c>
      <c r="GR30" s="252">
        <f>ROUND((GO30*GQ30),2)</f>
        <v>20814.29</v>
      </c>
      <c r="GS30" s="7" t="s">
        <v>195</v>
      </c>
      <c r="GT30" s="8" t="s">
        <v>196</v>
      </c>
      <c r="GU30" s="9" t="s">
        <v>197</v>
      </c>
      <c r="GV30" s="10" t="s">
        <v>198</v>
      </c>
      <c r="GW30" s="11">
        <v>4741.2950000000001</v>
      </c>
      <c r="GX30" s="11">
        <v>3.34</v>
      </c>
      <c r="GY30" s="251">
        <f>ROUND(GX30+(GX30*$G$9),2)</f>
        <v>4.3899999999999997</v>
      </c>
      <c r="GZ30" s="252">
        <f>ROUND((GW30*GY30),2)</f>
        <v>20814.29</v>
      </c>
      <c r="HA30" s="7" t="s">
        <v>195</v>
      </c>
      <c r="HB30" s="8" t="s">
        <v>196</v>
      </c>
      <c r="HC30" s="9" t="s">
        <v>197</v>
      </c>
      <c r="HD30" s="10" t="s">
        <v>198</v>
      </c>
      <c r="HE30" s="11">
        <v>4741.2950000000001</v>
      </c>
      <c r="HF30" s="11">
        <v>3.34</v>
      </c>
      <c r="HG30" s="251">
        <f>ROUND(HF30+(HF30*$G$9),2)</f>
        <v>4.3899999999999997</v>
      </c>
      <c r="HH30" s="252">
        <f>ROUND((HE30*HG30),2)</f>
        <v>20814.29</v>
      </c>
      <c r="HI30" s="7" t="s">
        <v>195</v>
      </c>
      <c r="HJ30" s="8" t="s">
        <v>196</v>
      </c>
      <c r="HK30" s="9" t="s">
        <v>197</v>
      </c>
      <c r="HL30" s="10" t="s">
        <v>198</v>
      </c>
      <c r="HM30" s="11">
        <v>4741.2950000000001</v>
      </c>
      <c r="HN30" s="11">
        <v>3.34</v>
      </c>
      <c r="HO30" s="251">
        <f>ROUND(HN30+(HN30*$G$9),2)</f>
        <v>4.3899999999999997</v>
      </c>
      <c r="HP30" s="252">
        <f>ROUND((HM30*HO30),2)</f>
        <v>20814.29</v>
      </c>
      <c r="HQ30" s="7" t="s">
        <v>195</v>
      </c>
      <c r="HR30" s="8" t="s">
        <v>196</v>
      </c>
      <c r="HS30" s="9" t="s">
        <v>197</v>
      </c>
      <c r="HT30" s="10" t="s">
        <v>198</v>
      </c>
      <c r="HU30" s="11">
        <v>4741.2950000000001</v>
      </c>
      <c r="HV30" s="11">
        <v>3.34</v>
      </c>
      <c r="HW30" s="251">
        <f>ROUND(HV30+(HV30*$G$9),2)</f>
        <v>4.3899999999999997</v>
      </c>
      <c r="HX30" s="252">
        <f>ROUND((HU30*HW30),2)</f>
        <v>20814.29</v>
      </c>
      <c r="HY30" s="7" t="s">
        <v>195</v>
      </c>
      <c r="HZ30" s="8" t="s">
        <v>196</v>
      </c>
      <c r="IA30" s="9" t="s">
        <v>197</v>
      </c>
      <c r="IB30" s="10" t="s">
        <v>198</v>
      </c>
      <c r="IC30" s="11">
        <v>4741.2950000000001</v>
      </c>
      <c r="ID30" s="11">
        <v>3.34</v>
      </c>
      <c r="IE30" s="251">
        <f>ROUND(ID30+(ID30*$G$9),2)</f>
        <v>4.3899999999999997</v>
      </c>
      <c r="IF30" s="252">
        <f>ROUND((IC30*IE30),2)</f>
        <v>20814.29</v>
      </c>
      <c r="IG30" s="7" t="s">
        <v>195</v>
      </c>
      <c r="IH30" s="8" t="s">
        <v>196</v>
      </c>
      <c r="II30" s="9" t="s">
        <v>197</v>
      </c>
      <c r="IJ30" s="10" t="s">
        <v>198</v>
      </c>
      <c r="IK30" s="11">
        <v>4741.2950000000001</v>
      </c>
      <c r="IL30" s="11">
        <v>3.34</v>
      </c>
      <c r="IM30" s="251">
        <f>ROUND(IL30+(IL30*$G$9),2)</f>
        <v>4.3899999999999997</v>
      </c>
      <c r="IN30" s="252">
        <f>ROUND((IK30*IM30),2)</f>
        <v>20814.29</v>
      </c>
      <c r="IO30" s="7" t="s">
        <v>195</v>
      </c>
      <c r="IP30" s="8" t="s">
        <v>196</v>
      </c>
      <c r="IQ30" s="9" t="s">
        <v>197</v>
      </c>
      <c r="IR30" s="10" t="s">
        <v>198</v>
      </c>
      <c r="IS30" s="11">
        <v>4741.2950000000001</v>
      </c>
      <c r="IT30" s="11">
        <v>3.34</v>
      </c>
      <c r="IU30" s="251">
        <f>ROUND(IT30+(IT30*$G$9),2)</f>
        <v>4.3899999999999997</v>
      </c>
      <c r="IV30" s="252">
        <f>ROUND((IS30*IU30),2)</f>
        <v>20814.29</v>
      </c>
    </row>
    <row r="31" spans="1:256" s="162" customFormat="1" ht="31.5" customHeight="1">
      <c r="A31" s="253" t="s">
        <v>218</v>
      </c>
      <c r="B31" s="288" t="s">
        <v>200</v>
      </c>
      <c r="C31" s="226" t="s">
        <v>199</v>
      </c>
      <c r="D31" s="245" t="s">
        <v>43</v>
      </c>
      <c r="E31" s="78">
        <v>8.6300000000000008</v>
      </c>
      <c r="F31" s="289">
        <v>13.85</v>
      </c>
      <c r="G31" s="228">
        <f t="shared" si="0"/>
        <v>18.21</v>
      </c>
      <c r="H31" s="229">
        <f t="shared" si="1"/>
        <v>157.15</v>
      </c>
      <c r="I31" s="12"/>
      <c r="J31" s="13"/>
      <c r="K31" s="14"/>
      <c r="L31" s="15"/>
      <c r="M31" s="16"/>
      <c r="N31" s="16"/>
      <c r="O31" s="290"/>
      <c r="P31" s="290"/>
      <c r="Q31" s="12"/>
      <c r="R31" s="13"/>
      <c r="S31" s="14"/>
      <c r="T31" s="15"/>
      <c r="U31" s="16"/>
      <c r="V31" s="16"/>
      <c r="W31" s="290"/>
      <c r="X31" s="290"/>
      <c r="Y31" s="12"/>
      <c r="Z31" s="13"/>
      <c r="AA31" s="14"/>
      <c r="AB31" s="15"/>
      <c r="AC31" s="16"/>
      <c r="AD31" s="16"/>
      <c r="AE31" s="290"/>
      <c r="AF31" s="290"/>
      <c r="AG31" s="12"/>
      <c r="AH31" s="13"/>
      <c r="AI31" s="14"/>
      <c r="AJ31" s="15"/>
      <c r="AK31" s="16"/>
      <c r="AL31" s="16"/>
      <c r="AM31" s="290"/>
      <c r="AN31" s="290"/>
      <c r="AO31" s="12"/>
      <c r="AP31" s="13"/>
      <c r="AQ31" s="14"/>
      <c r="AR31" s="15"/>
      <c r="AS31" s="16"/>
      <c r="AT31" s="16"/>
      <c r="AU31" s="290"/>
      <c r="AV31" s="290"/>
      <c r="AW31" s="12"/>
      <c r="AX31" s="13"/>
      <c r="AY31" s="14"/>
      <c r="AZ31" s="15"/>
      <c r="BA31" s="16"/>
      <c r="BB31" s="16"/>
      <c r="BC31" s="290"/>
      <c r="BD31" s="290"/>
      <c r="BE31" s="12"/>
      <c r="BF31" s="13"/>
      <c r="BG31" s="14"/>
      <c r="BH31" s="15"/>
      <c r="BI31" s="16"/>
      <c r="BJ31" s="16"/>
      <c r="BK31" s="290"/>
      <c r="BL31" s="290"/>
      <c r="BM31" s="12"/>
      <c r="BN31" s="13"/>
      <c r="BO31" s="14"/>
      <c r="BP31" s="15"/>
      <c r="BQ31" s="16"/>
      <c r="BR31" s="16"/>
      <c r="BS31" s="290"/>
      <c r="BT31" s="290"/>
      <c r="BU31" s="12"/>
      <c r="BV31" s="13"/>
      <c r="BW31" s="14"/>
      <c r="BX31" s="15"/>
      <c r="BY31" s="16"/>
      <c r="BZ31" s="16"/>
      <c r="CA31" s="290"/>
      <c r="CB31" s="290"/>
      <c r="CC31" s="12"/>
      <c r="CD31" s="13"/>
      <c r="CE31" s="14"/>
      <c r="CF31" s="15"/>
      <c r="CG31" s="16"/>
      <c r="CH31" s="16"/>
      <c r="CI31" s="290"/>
      <c r="CJ31" s="290"/>
      <c r="CK31" s="12"/>
      <c r="CL31" s="13"/>
      <c r="CM31" s="14"/>
      <c r="CN31" s="15"/>
      <c r="CO31" s="16"/>
      <c r="CP31" s="16"/>
      <c r="CQ31" s="290"/>
      <c r="CR31" s="290"/>
      <c r="CS31" s="12"/>
      <c r="CT31" s="13"/>
      <c r="CU31" s="14"/>
      <c r="CV31" s="15"/>
      <c r="CW31" s="16"/>
      <c r="CX31" s="16"/>
      <c r="CY31" s="290"/>
      <c r="CZ31" s="290"/>
      <c r="DA31" s="12"/>
      <c r="DB31" s="13"/>
      <c r="DC31" s="14"/>
      <c r="DD31" s="15"/>
      <c r="DE31" s="16"/>
      <c r="DF31" s="16"/>
      <c r="DG31" s="290"/>
      <c r="DH31" s="290"/>
      <c r="DI31" s="12"/>
      <c r="DJ31" s="13"/>
      <c r="DK31" s="14"/>
      <c r="DL31" s="15"/>
      <c r="DM31" s="16"/>
      <c r="DN31" s="16"/>
      <c r="DO31" s="290"/>
      <c r="DP31" s="290"/>
      <c r="DQ31" s="12"/>
      <c r="DR31" s="13"/>
      <c r="DS31" s="14"/>
      <c r="DT31" s="15"/>
      <c r="DU31" s="16"/>
      <c r="DV31" s="16"/>
      <c r="DW31" s="290"/>
      <c r="DX31" s="290"/>
      <c r="DY31" s="12"/>
      <c r="DZ31" s="13"/>
      <c r="EA31" s="14"/>
      <c r="EB31" s="15"/>
      <c r="EC31" s="16"/>
      <c r="ED31" s="16"/>
      <c r="EE31" s="290"/>
      <c r="EF31" s="290"/>
      <c r="EG31" s="12"/>
      <c r="EH31" s="13"/>
      <c r="EI31" s="14"/>
      <c r="EJ31" s="15"/>
      <c r="EK31" s="16"/>
      <c r="EL31" s="16"/>
      <c r="EM31" s="290"/>
      <c r="EN31" s="290"/>
      <c r="EO31" s="12"/>
      <c r="EP31" s="13"/>
      <c r="EQ31" s="14"/>
      <c r="ER31" s="15"/>
      <c r="ES31" s="16"/>
      <c r="ET31" s="16"/>
      <c r="EU31" s="290"/>
      <c r="EV31" s="290"/>
      <c r="EW31" s="12"/>
      <c r="EX31" s="13"/>
      <c r="EY31" s="14"/>
      <c r="EZ31" s="15"/>
      <c r="FA31" s="16"/>
      <c r="FB31" s="16"/>
      <c r="FC31" s="290"/>
      <c r="FD31" s="290"/>
      <c r="FE31" s="12"/>
      <c r="FF31" s="13"/>
      <c r="FG31" s="14"/>
      <c r="FH31" s="15"/>
      <c r="FI31" s="16"/>
      <c r="FJ31" s="16"/>
      <c r="FK31" s="290"/>
      <c r="FL31" s="290"/>
      <c r="FM31" s="12"/>
      <c r="FN31" s="13"/>
      <c r="FO31" s="14"/>
      <c r="FP31" s="15"/>
      <c r="FQ31" s="16"/>
      <c r="FR31" s="16"/>
      <c r="FS31" s="290"/>
      <c r="FT31" s="290"/>
      <c r="FU31" s="12"/>
      <c r="FV31" s="13"/>
      <c r="FW31" s="14"/>
      <c r="FX31" s="15"/>
      <c r="FY31" s="16"/>
      <c r="FZ31" s="16"/>
      <c r="GA31" s="290"/>
      <c r="GB31" s="290"/>
      <c r="GC31" s="12"/>
      <c r="GD31" s="13"/>
      <c r="GE31" s="14"/>
      <c r="GF31" s="15"/>
      <c r="GG31" s="16"/>
      <c r="GH31" s="16"/>
      <c r="GI31" s="290"/>
      <c r="GJ31" s="290"/>
      <c r="GK31" s="12"/>
      <c r="GL31" s="13"/>
      <c r="GM31" s="14"/>
      <c r="GN31" s="15"/>
      <c r="GO31" s="16"/>
      <c r="GP31" s="16"/>
      <c r="GQ31" s="290"/>
      <c r="GR31" s="290"/>
      <c r="GS31" s="12"/>
      <c r="GT31" s="13"/>
      <c r="GU31" s="14"/>
      <c r="GV31" s="15"/>
      <c r="GW31" s="16"/>
      <c r="GX31" s="16"/>
      <c r="GY31" s="290"/>
      <c r="GZ31" s="290"/>
      <c r="HA31" s="12"/>
      <c r="HB31" s="13"/>
      <c r="HC31" s="14"/>
      <c r="HD31" s="15"/>
      <c r="HE31" s="16"/>
      <c r="HF31" s="16"/>
      <c r="HG31" s="290"/>
      <c r="HH31" s="290"/>
      <c r="HI31" s="12"/>
      <c r="HJ31" s="13"/>
      <c r="HK31" s="14"/>
      <c r="HL31" s="15"/>
      <c r="HM31" s="16"/>
      <c r="HN31" s="16"/>
      <c r="HO31" s="290"/>
      <c r="HP31" s="290"/>
      <c r="HQ31" s="12"/>
      <c r="HR31" s="13"/>
      <c r="HS31" s="14"/>
      <c r="HT31" s="15"/>
      <c r="HU31" s="16"/>
      <c r="HV31" s="16"/>
      <c r="HW31" s="290"/>
      <c r="HX31" s="290"/>
      <c r="HY31" s="12"/>
      <c r="HZ31" s="13"/>
      <c r="IA31" s="14"/>
      <c r="IB31" s="15"/>
      <c r="IC31" s="16"/>
      <c r="ID31" s="16"/>
      <c r="IE31" s="290"/>
      <c r="IF31" s="290"/>
      <c r="IG31" s="12"/>
      <c r="IH31" s="13"/>
      <c r="II31" s="14"/>
      <c r="IJ31" s="15"/>
      <c r="IK31" s="16"/>
      <c r="IL31" s="16"/>
      <c r="IM31" s="290"/>
      <c r="IN31" s="290"/>
      <c r="IO31" s="12"/>
      <c r="IP31" s="13"/>
      <c r="IQ31" s="14"/>
      <c r="IR31" s="15"/>
      <c r="IS31" s="16"/>
      <c r="IT31" s="16"/>
      <c r="IU31" s="290"/>
      <c r="IV31" s="290"/>
    </row>
    <row r="32" spans="1:256" s="162" customFormat="1" ht="31.5" customHeight="1">
      <c r="A32" s="253" t="s">
        <v>343</v>
      </c>
      <c r="B32" s="288">
        <v>97665</v>
      </c>
      <c r="C32" s="9" t="s">
        <v>510</v>
      </c>
      <c r="D32" s="292" t="s">
        <v>17</v>
      </c>
      <c r="E32" s="78">
        <v>8</v>
      </c>
      <c r="F32" s="289">
        <v>0.74</v>
      </c>
      <c r="G32" s="228">
        <f t="shared" si="0"/>
        <v>0.97</v>
      </c>
      <c r="H32" s="229">
        <f t="shared" si="1"/>
        <v>7.76</v>
      </c>
      <c r="I32" s="12"/>
      <c r="J32" s="13"/>
      <c r="K32" s="14"/>
      <c r="L32" s="15"/>
      <c r="M32" s="16"/>
      <c r="N32" s="16"/>
      <c r="O32" s="290"/>
      <c r="P32" s="290"/>
      <c r="Q32" s="12"/>
      <c r="R32" s="13"/>
      <c r="S32" s="14"/>
      <c r="T32" s="15"/>
      <c r="U32" s="16"/>
      <c r="V32" s="16"/>
      <c r="W32" s="290"/>
      <c r="X32" s="290"/>
      <c r="Y32" s="12"/>
      <c r="Z32" s="13"/>
      <c r="AA32" s="14"/>
      <c r="AB32" s="15"/>
      <c r="AC32" s="16"/>
      <c r="AD32" s="16"/>
      <c r="AE32" s="290"/>
      <c r="AF32" s="290"/>
      <c r="AG32" s="12"/>
      <c r="AH32" s="13"/>
      <c r="AI32" s="14"/>
      <c r="AJ32" s="15"/>
      <c r="AK32" s="16"/>
      <c r="AL32" s="16"/>
      <c r="AM32" s="290"/>
      <c r="AN32" s="290"/>
      <c r="AO32" s="12"/>
      <c r="AP32" s="13"/>
      <c r="AQ32" s="14"/>
      <c r="AR32" s="15"/>
      <c r="AS32" s="16"/>
      <c r="AT32" s="16"/>
      <c r="AU32" s="290"/>
      <c r="AV32" s="290"/>
      <c r="AW32" s="12"/>
      <c r="AX32" s="13"/>
      <c r="AY32" s="14"/>
      <c r="AZ32" s="15"/>
      <c r="BA32" s="16"/>
      <c r="BB32" s="16"/>
      <c r="BC32" s="290"/>
      <c r="BD32" s="290"/>
      <c r="BE32" s="12"/>
      <c r="BF32" s="13"/>
      <c r="BG32" s="14"/>
      <c r="BH32" s="15"/>
      <c r="BI32" s="16"/>
      <c r="BJ32" s="16"/>
      <c r="BK32" s="290"/>
      <c r="BL32" s="290"/>
      <c r="BM32" s="12"/>
      <c r="BN32" s="13"/>
      <c r="BO32" s="14"/>
      <c r="BP32" s="15"/>
      <c r="BQ32" s="16"/>
      <c r="BR32" s="16"/>
      <c r="BS32" s="290"/>
      <c r="BT32" s="290"/>
      <c r="BU32" s="12"/>
      <c r="BV32" s="13"/>
      <c r="BW32" s="14"/>
      <c r="BX32" s="15"/>
      <c r="BY32" s="16"/>
      <c r="BZ32" s="16"/>
      <c r="CA32" s="290"/>
      <c r="CB32" s="290"/>
      <c r="CC32" s="12"/>
      <c r="CD32" s="13"/>
      <c r="CE32" s="14"/>
      <c r="CF32" s="15"/>
      <c r="CG32" s="16"/>
      <c r="CH32" s="16"/>
      <c r="CI32" s="290"/>
      <c r="CJ32" s="290"/>
      <c r="CK32" s="12"/>
      <c r="CL32" s="13"/>
      <c r="CM32" s="14"/>
      <c r="CN32" s="15"/>
      <c r="CO32" s="16"/>
      <c r="CP32" s="16"/>
      <c r="CQ32" s="290"/>
      <c r="CR32" s="290"/>
      <c r="CS32" s="12"/>
      <c r="CT32" s="13"/>
      <c r="CU32" s="14"/>
      <c r="CV32" s="15"/>
      <c r="CW32" s="16"/>
      <c r="CX32" s="16"/>
      <c r="CY32" s="290"/>
      <c r="CZ32" s="290"/>
      <c r="DA32" s="12"/>
      <c r="DB32" s="13"/>
      <c r="DC32" s="14"/>
      <c r="DD32" s="15"/>
      <c r="DE32" s="16"/>
      <c r="DF32" s="16"/>
      <c r="DG32" s="290"/>
      <c r="DH32" s="290"/>
      <c r="DI32" s="12"/>
      <c r="DJ32" s="13"/>
      <c r="DK32" s="14"/>
      <c r="DL32" s="15"/>
      <c r="DM32" s="16"/>
      <c r="DN32" s="16"/>
      <c r="DO32" s="290"/>
      <c r="DP32" s="290"/>
      <c r="DQ32" s="12"/>
      <c r="DR32" s="13"/>
      <c r="DS32" s="14"/>
      <c r="DT32" s="15"/>
      <c r="DU32" s="16"/>
      <c r="DV32" s="16"/>
      <c r="DW32" s="290"/>
      <c r="DX32" s="290"/>
      <c r="DY32" s="12"/>
      <c r="DZ32" s="13"/>
      <c r="EA32" s="14"/>
      <c r="EB32" s="15"/>
      <c r="EC32" s="16"/>
      <c r="ED32" s="16"/>
      <c r="EE32" s="290"/>
      <c r="EF32" s="290"/>
      <c r="EG32" s="12"/>
      <c r="EH32" s="13"/>
      <c r="EI32" s="14"/>
      <c r="EJ32" s="15"/>
      <c r="EK32" s="16"/>
      <c r="EL32" s="16"/>
      <c r="EM32" s="290"/>
      <c r="EN32" s="290"/>
      <c r="EO32" s="12"/>
      <c r="EP32" s="13"/>
      <c r="EQ32" s="14"/>
      <c r="ER32" s="15"/>
      <c r="ES32" s="16"/>
      <c r="ET32" s="16"/>
      <c r="EU32" s="290"/>
      <c r="EV32" s="290"/>
      <c r="EW32" s="12"/>
      <c r="EX32" s="13"/>
      <c r="EY32" s="14"/>
      <c r="EZ32" s="15"/>
      <c r="FA32" s="16"/>
      <c r="FB32" s="16"/>
      <c r="FC32" s="290"/>
      <c r="FD32" s="290"/>
      <c r="FE32" s="12"/>
      <c r="FF32" s="13"/>
      <c r="FG32" s="14"/>
      <c r="FH32" s="15"/>
      <c r="FI32" s="16"/>
      <c r="FJ32" s="16"/>
      <c r="FK32" s="290"/>
      <c r="FL32" s="290"/>
      <c r="FM32" s="12"/>
      <c r="FN32" s="13"/>
      <c r="FO32" s="14"/>
      <c r="FP32" s="15"/>
      <c r="FQ32" s="16"/>
      <c r="FR32" s="16"/>
      <c r="FS32" s="290"/>
      <c r="FT32" s="290"/>
      <c r="FU32" s="12"/>
      <c r="FV32" s="13"/>
      <c r="FW32" s="14"/>
      <c r="FX32" s="15"/>
      <c r="FY32" s="16"/>
      <c r="FZ32" s="16"/>
      <c r="GA32" s="290"/>
      <c r="GB32" s="290"/>
      <c r="GC32" s="12"/>
      <c r="GD32" s="13"/>
      <c r="GE32" s="14"/>
      <c r="GF32" s="15"/>
      <c r="GG32" s="16"/>
      <c r="GH32" s="16"/>
      <c r="GI32" s="290"/>
      <c r="GJ32" s="290"/>
      <c r="GK32" s="12"/>
      <c r="GL32" s="13"/>
      <c r="GM32" s="14"/>
      <c r="GN32" s="15"/>
      <c r="GO32" s="16"/>
      <c r="GP32" s="16"/>
      <c r="GQ32" s="290"/>
      <c r="GR32" s="290"/>
      <c r="GS32" s="12"/>
      <c r="GT32" s="13"/>
      <c r="GU32" s="14"/>
      <c r="GV32" s="15"/>
      <c r="GW32" s="16"/>
      <c r="GX32" s="16"/>
      <c r="GY32" s="290"/>
      <c r="GZ32" s="290"/>
      <c r="HA32" s="12"/>
      <c r="HB32" s="13"/>
      <c r="HC32" s="14"/>
      <c r="HD32" s="15"/>
      <c r="HE32" s="16"/>
      <c r="HF32" s="16"/>
      <c r="HG32" s="290"/>
      <c r="HH32" s="290"/>
      <c r="HI32" s="12"/>
      <c r="HJ32" s="13"/>
      <c r="HK32" s="14"/>
      <c r="HL32" s="15"/>
      <c r="HM32" s="16"/>
      <c r="HN32" s="16"/>
      <c r="HO32" s="290"/>
      <c r="HP32" s="290"/>
      <c r="HQ32" s="12"/>
      <c r="HR32" s="13"/>
      <c r="HS32" s="14"/>
      <c r="HT32" s="15"/>
      <c r="HU32" s="16"/>
      <c r="HV32" s="16"/>
      <c r="HW32" s="290"/>
      <c r="HX32" s="290"/>
      <c r="HY32" s="12"/>
      <c r="HZ32" s="13"/>
      <c r="IA32" s="14"/>
      <c r="IB32" s="15"/>
      <c r="IC32" s="16"/>
      <c r="ID32" s="16"/>
      <c r="IE32" s="290"/>
      <c r="IF32" s="290"/>
      <c r="IG32" s="12"/>
      <c r="IH32" s="13"/>
      <c r="II32" s="14"/>
      <c r="IJ32" s="15"/>
      <c r="IK32" s="16"/>
      <c r="IL32" s="16"/>
      <c r="IM32" s="290"/>
      <c r="IN32" s="290"/>
      <c r="IO32" s="12"/>
      <c r="IP32" s="13"/>
      <c r="IQ32" s="14"/>
      <c r="IR32" s="15"/>
      <c r="IS32" s="16"/>
      <c r="IT32" s="16"/>
      <c r="IU32" s="290"/>
      <c r="IV32" s="290"/>
    </row>
    <row r="33" spans="1:256" s="162" customFormat="1" ht="31.5" customHeight="1">
      <c r="A33" s="253" t="s">
        <v>344</v>
      </c>
      <c r="B33" s="288">
        <v>97661</v>
      </c>
      <c r="C33" s="9" t="s">
        <v>511</v>
      </c>
      <c r="D33" s="292" t="s">
        <v>36</v>
      </c>
      <c r="E33" s="78">
        <v>83.6</v>
      </c>
      <c r="F33" s="289">
        <v>0.38</v>
      </c>
      <c r="G33" s="228">
        <f t="shared" si="0"/>
        <v>0.5</v>
      </c>
      <c r="H33" s="229">
        <f t="shared" si="1"/>
        <v>41.8</v>
      </c>
      <c r="I33" s="12"/>
      <c r="J33" s="13"/>
      <c r="K33" s="14"/>
      <c r="L33" s="15"/>
      <c r="M33" s="16"/>
      <c r="N33" s="16"/>
      <c r="O33" s="290"/>
      <c r="P33" s="290"/>
      <c r="Q33" s="12"/>
      <c r="R33" s="13"/>
      <c r="S33" s="14"/>
      <c r="T33" s="15"/>
      <c r="U33" s="16"/>
      <c r="V33" s="16"/>
      <c r="W33" s="290"/>
      <c r="X33" s="290"/>
      <c r="Y33" s="12"/>
      <c r="Z33" s="13"/>
      <c r="AA33" s="14"/>
      <c r="AB33" s="15"/>
      <c r="AC33" s="16"/>
      <c r="AD33" s="16"/>
      <c r="AE33" s="290"/>
      <c r="AF33" s="290"/>
      <c r="AG33" s="12"/>
      <c r="AH33" s="13"/>
      <c r="AI33" s="14"/>
      <c r="AJ33" s="15"/>
      <c r="AK33" s="16"/>
      <c r="AL33" s="16"/>
      <c r="AM33" s="290"/>
      <c r="AN33" s="290"/>
      <c r="AO33" s="12"/>
      <c r="AP33" s="13"/>
      <c r="AQ33" s="14"/>
      <c r="AR33" s="15"/>
      <c r="AS33" s="16"/>
      <c r="AT33" s="16"/>
      <c r="AU33" s="290"/>
      <c r="AV33" s="290"/>
      <c r="AW33" s="12"/>
      <c r="AX33" s="13"/>
      <c r="AY33" s="14"/>
      <c r="AZ33" s="15"/>
      <c r="BA33" s="16"/>
      <c r="BB33" s="16"/>
      <c r="BC33" s="290"/>
      <c r="BD33" s="290"/>
      <c r="BE33" s="12"/>
      <c r="BF33" s="13"/>
      <c r="BG33" s="14"/>
      <c r="BH33" s="15"/>
      <c r="BI33" s="16"/>
      <c r="BJ33" s="16"/>
      <c r="BK33" s="290"/>
      <c r="BL33" s="290"/>
      <c r="BM33" s="12"/>
      <c r="BN33" s="13"/>
      <c r="BO33" s="14"/>
      <c r="BP33" s="15"/>
      <c r="BQ33" s="16"/>
      <c r="BR33" s="16"/>
      <c r="BS33" s="290"/>
      <c r="BT33" s="290"/>
      <c r="BU33" s="12"/>
      <c r="BV33" s="13"/>
      <c r="BW33" s="14"/>
      <c r="BX33" s="15"/>
      <c r="BY33" s="16"/>
      <c r="BZ33" s="16"/>
      <c r="CA33" s="290"/>
      <c r="CB33" s="290"/>
      <c r="CC33" s="12"/>
      <c r="CD33" s="13"/>
      <c r="CE33" s="14"/>
      <c r="CF33" s="15"/>
      <c r="CG33" s="16"/>
      <c r="CH33" s="16"/>
      <c r="CI33" s="290"/>
      <c r="CJ33" s="290"/>
      <c r="CK33" s="12"/>
      <c r="CL33" s="13"/>
      <c r="CM33" s="14"/>
      <c r="CN33" s="15"/>
      <c r="CO33" s="16"/>
      <c r="CP33" s="16"/>
      <c r="CQ33" s="290"/>
      <c r="CR33" s="290"/>
      <c r="CS33" s="12"/>
      <c r="CT33" s="13"/>
      <c r="CU33" s="14"/>
      <c r="CV33" s="15"/>
      <c r="CW33" s="16"/>
      <c r="CX33" s="16"/>
      <c r="CY33" s="290"/>
      <c r="CZ33" s="290"/>
      <c r="DA33" s="12"/>
      <c r="DB33" s="13"/>
      <c r="DC33" s="14"/>
      <c r="DD33" s="15"/>
      <c r="DE33" s="16"/>
      <c r="DF33" s="16"/>
      <c r="DG33" s="290"/>
      <c r="DH33" s="290"/>
      <c r="DI33" s="12"/>
      <c r="DJ33" s="13"/>
      <c r="DK33" s="14"/>
      <c r="DL33" s="15"/>
      <c r="DM33" s="16"/>
      <c r="DN33" s="16"/>
      <c r="DO33" s="290"/>
      <c r="DP33" s="290"/>
      <c r="DQ33" s="12"/>
      <c r="DR33" s="13"/>
      <c r="DS33" s="14"/>
      <c r="DT33" s="15"/>
      <c r="DU33" s="16"/>
      <c r="DV33" s="16"/>
      <c r="DW33" s="290"/>
      <c r="DX33" s="290"/>
      <c r="DY33" s="12"/>
      <c r="DZ33" s="13"/>
      <c r="EA33" s="14"/>
      <c r="EB33" s="15"/>
      <c r="EC33" s="16"/>
      <c r="ED33" s="16"/>
      <c r="EE33" s="290"/>
      <c r="EF33" s="290"/>
      <c r="EG33" s="12"/>
      <c r="EH33" s="13"/>
      <c r="EI33" s="14"/>
      <c r="EJ33" s="15"/>
      <c r="EK33" s="16"/>
      <c r="EL33" s="16"/>
      <c r="EM33" s="290"/>
      <c r="EN33" s="290"/>
      <c r="EO33" s="12"/>
      <c r="EP33" s="13"/>
      <c r="EQ33" s="14"/>
      <c r="ER33" s="15"/>
      <c r="ES33" s="16"/>
      <c r="ET33" s="16"/>
      <c r="EU33" s="290"/>
      <c r="EV33" s="290"/>
      <c r="EW33" s="12"/>
      <c r="EX33" s="13"/>
      <c r="EY33" s="14"/>
      <c r="EZ33" s="15"/>
      <c r="FA33" s="16"/>
      <c r="FB33" s="16"/>
      <c r="FC33" s="290"/>
      <c r="FD33" s="290"/>
      <c r="FE33" s="12"/>
      <c r="FF33" s="13"/>
      <c r="FG33" s="14"/>
      <c r="FH33" s="15"/>
      <c r="FI33" s="16"/>
      <c r="FJ33" s="16"/>
      <c r="FK33" s="290"/>
      <c r="FL33" s="290"/>
      <c r="FM33" s="12"/>
      <c r="FN33" s="13"/>
      <c r="FO33" s="14"/>
      <c r="FP33" s="15"/>
      <c r="FQ33" s="16"/>
      <c r="FR33" s="16"/>
      <c r="FS33" s="290"/>
      <c r="FT33" s="290"/>
      <c r="FU33" s="12"/>
      <c r="FV33" s="13"/>
      <c r="FW33" s="14"/>
      <c r="FX33" s="15"/>
      <c r="FY33" s="16"/>
      <c r="FZ33" s="16"/>
      <c r="GA33" s="290"/>
      <c r="GB33" s="290"/>
      <c r="GC33" s="12"/>
      <c r="GD33" s="13"/>
      <c r="GE33" s="14"/>
      <c r="GF33" s="15"/>
      <c r="GG33" s="16"/>
      <c r="GH33" s="16"/>
      <c r="GI33" s="290"/>
      <c r="GJ33" s="290"/>
      <c r="GK33" s="12"/>
      <c r="GL33" s="13"/>
      <c r="GM33" s="14"/>
      <c r="GN33" s="15"/>
      <c r="GO33" s="16"/>
      <c r="GP33" s="16"/>
      <c r="GQ33" s="290"/>
      <c r="GR33" s="290"/>
      <c r="GS33" s="12"/>
      <c r="GT33" s="13"/>
      <c r="GU33" s="14"/>
      <c r="GV33" s="15"/>
      <c r="GW33" s="16"/>
      <c r="GX33" s="16"/>
      <c r="GY33" s="290"/>
      <c r="GZ33" s="290"/>
      <c r="HA33" s="12"/>
      <c r="HB33" s="13"/>
      <c r="HC33" s="14"/>
      <c r="HD33" s="15"/>
      <c r="HE33" s="16"/>
      <c r="HF33" s="16"/>
      <c r="HG33" s="290"/>
      <c r="HH33" s="290"/>
      <c r="HI33" s="12"/>
      <c r="HJ33" s="13"/>
      <c r="HK33" s="14"/>
      <c r="HL33" s="15"/>
      <c r="HM33" s="16"/>
      <c r="HN33" s="16"/>
      <c r="HO33" s="290"/>
      <c r="HP33" s="290"/>
      <c r="HQ33" s="12"/>
      <c r="HR33" s="13"/>
      <c r="HS33" s="14"/>
      <c r="HT33" s="15"/>
      <c r="HU33" s="16"/>
      <c r="HV33" s="16"/>
      <c r="HW33" s="290"/>
      <c r="HX33" s="290"/>
      <c r="HY33" s="12"/>
      <c r="HZ33" s="13"/>
      <c r="IA33" s="14"/>
      <c r="IB33" s="15"/>
      <c r="IC33" s="16"/>
      <c r="ID33" s="16"/>
      <c r="IE33" s="290"/>
      <c r="IF33" s="290"/>
      <c r="IG33" s="12"/>
      <c r="IH33" s="13"/>
      <c r="II33" s="14"/>
      <c r="IJ33" s="15"/>
      <c r="IK33" s="16"/>
      <c r="IL33" s="16"/>
      <c r="IM33" s="290"/>
      <c r="IN33" s="290"/>
      <c r="IO33" s="12"/>
      <c r="IP33" s="13"/>
      <c r="IQ33" s="14"/>
      <c r="IR33" s="15"/>
      <c r="IS33" s="16"/>
      <c r="IT33" s="16"/>
      <c r="IU33" s="290"/>
      <c r="IV33" s="290"/>
    </row>
    <row r="34" spans="1:256" s="162" customFormat="1" ht="28.5" customHeight="1">
      <c r="A34" s="253" t="s">
        <v>345</v>
      </c>
      <c r="B34" s="245" t="s">
        <v>130</v>
      </c>
      <c r="C34" s="277" t="s">
        <v>131</v>
      </c>
      <c r="D34" s="235" t="s">
        <v>30</v>
      </c>
      <c r="E34" s="236" t="s">
        <v>132</v>
      </c>
      <c r="F34" s="228">
        <v>4.46</v>
      </c>
      <c r="G34" s="228">
        <f t="shared" si="0"/>
        <v>5.86</v>
      </c>
      <c r="H34" s="229">
        <f t="shared" si="1"/>
        <v>394.38</v>
      </c>
      <c r="I34" s="276"/>
      <c r="J34" s="168"/>
      <c r="K34" s="168"/>
      <c r="L34" s="168"/>
      <c r="M34" s="168"/>
      <c r="N34" s="168"/>
      <c r="O34" s="168"/>
      <c r="P34" s="168"/>
      <c r="Q34" s="168"/>
      <c r="R34" s="168"/>
      <c r="S34" s="168"/>
      <c r="T34" s="168"/>
      <c r="U34" s="168"/>
      <c r="V34" s="168"/>
      <c r="W34" s="168"/>
      <c r="X34" s="168"/>
      <c r="Y34" s="168"/>
      <c r="Z34" s="168"/>
      <c r="AA34" s="168"/>
      <c r="AB34" s="168"/>
      <c r="AC34" s="168"/>
      <c r="AD34" s="168"/>
      <c r="AE34" s="168"/>
    </row>
    <row r="35" spans="1:256" s="162" customFormat="1" ht="27" customHeight="1">
      <c r="A35" s="253" t="s">
        <v>346</v>
      </c>
      <c r="B35" s="70" t="s">
        <v>53</v>
      </c>
      <c r="C35" s="71" t="s">
        <v>54</v>
      </c>
      <c r="D35" s="244" t="s">
        <v>43</v>
      </c>
      <c r="E35" s="227">
        <v>2.41</v>
      </c>
      <c r="F35" s="228">
        <v>55.17</v>
      </c>
      <c r="G35" s="228">
        <f t="shared" si="0"/>
        <v>72.540000000000006</v>
      </c>
      <c r="H35" s="229">
        <f t="shared" si="1"/>
        <v>174.82</v>
      </c>
      <c r="I35" s="276"/>
      <c r="J35" s="168"/>
      <c r="K35" s="168"/>
      <c r="L35" s="168"/>
      <c r="M35" s="168"/>
      <c r="N35" s="168"/>
      <c r="O35" s="168"/>
      <c r="P35" s="168"/>
      <c r="Q35" s="168"/>
      <c r="R35" s="168"/>
      <c r="S35" s="168"/>
      <c r="T35" s="168"/>
      <c r="U35" s="168"/>
      <c r="V35" s="168"/>
      <c r="W35" s="168"/>
      <c r="X35" s="168"/>
      <c r="Y35" s="168"/>
      <c r="Z35" s="168"/>
      <c r="AA35" s="168"/>
      <c r="AB35" s="168"/>
      <c r="AC35" s="168"/>
      <c r="AD35" s="168"/>
      <c r="AE35" s="168"/>
    </row>
    <row r="36" spans="1:256" s="162" customFormat="1" ht="27" customHeight="1">
      <c r="A36" s="293" t="s">
        <v>347</v>
      </c>
      <c r="B36" s="294" t="s">
        <v>64</v>
      </c>
      <c r="C36" s="295" t="s">
        <v>65</v>
      </c>
      <c r="D36" s="296" t="s">
        <v>30</v>
      </c>
      <c r="E36" s="297">
        <f>4.05*2.2</f>
        <v>8.91</v>
      </c>
      <c r="F36" s="298">
        <v>11.62</v>
      </c>
      <c r="G36" s="298">
        <f t="shared" si="0"/>
        <v>15.28</v>
      </c>
      <c r="H36" s="299">
        <f>ROUND((E36*G36),2)</f>
        <v>136.13999999999999</v>
      </c>
      <c r="I36" s="276"/>
      <c r="J36" s="168"/>
      <c r="K36" s="168"/>
      <c r="L36" s="168"/>
      <c r="M36" s="168"/>
      <c r="N36" s="168"/>
      <c r="O36" s="168"/>
      <c r="P36" s="168"/>
      <c r="Q36" s="168"/>
      <c r="R36" s="168"/>
      <c r="S36" s="168"/>
      <c r="T36" s="168"/>
      <c r="U36" s="168"/>
      <c r="V36" s="168"/>
      <c r="W36" s="168"/>
      <c r="X36" s="168"/>
      <c r="Y36" s="168"/>
      <c r="Z36" s="168"/>
      <c r="AA36" s="168"/>
      <c r="AB36" s="168"/>
      <c r="AC36" s="168"/>
      <c r="AD36" s="168"/>
      <c r="AE36" s="168"/>
    </row>
    <row r="37" spans="1:256" s="168" customFormat="1" ht="27" customHeight="1">
      <c r="A37" s="253" t="s">
        <v>412</v>
      </c>
      <c r="B37" s="70" t="s">
        <v>53</v>
      </c>
      <c r="C37" s="71" t="s">
        <v>54</v>
      </c>
      <c r="D37" s="244" t="s">
        <v>43</v>
      </c>
      <c r="E37" s="227">
        <v>1.52</v>
      </c>
      <c r="F37" s="228">
        <v>55.17</v>
      </c>
      <c r="G37" s="228">
        <f t="shared" si="0"/>
        <v>72.540000000000006</v>
      </c>
      <c r="H37" s="229">
        <f>ROUND((E37*G37),2)</f>
        <v>110.26</v>
      </c>
      <c r="I37" s="300"/>
      <c r="J37" s="147"/>
      <c r="K37" s="148"/>
      <c r="L37" s="149"/>
      <c r="M37" s="301"/>
      <c r="N37" s="302"/>
      <c r="O37" s="302"/>
      <c r="P37" s="303"/>
      <c r="Q37" s="300"/>
      <c r="R37" s="147"/>
      <c r="S37" s="148"/>
      <c r="T37" s="149"/>
      <c r="U37" s="301"/>
      <c r="V37" s="302">
        <v>55.63</v>
      </c>
      <c r="W37" s="302">
        <f>ROUND(V37+(V37*$G$9),2)</f>
        <v>73.14</v>
      </c>
      <c r="X37" s="303">
        <f>ROUND((U37*W37),2)</f>
        <v>0</v>
      </c>
      <c r="Y37" s="300" t="s">
        <v>369</v>
      </c>
      <c r="Z37" s="147" t="s">
        <v>53</v>
      </c>
      <c r="AA37" s="148" t="s">
        <v>54</v>
      </c>
      <c r="AB37" s="149" t="s">
        <v>43</v>
      </c>
      <c r="AC37" s="301">
        <v>1.52</v>
      </c>
      <c r="AD37" s="302">
        <v>55.63</v>
      </c>
      <c r="AE37" s="302">
        <f>ROUND(AD37+(AD37*$G$9),2)</f>
        <v>73.14</v>
      </c>
      <c r="AF37" s="303">
        <f>ROUND((AC37*AE37),2)</f>
        <v>111.17</v>
      </c>
      <c r="AG37" s="300" t="s">
        <v>369</v>
      </c>
      <c r="AH37" s="147" t="s">
        <v>53</v>
      </c>
      <c r="AI37" s="148" t="s">
        <v>54</v>
      </c>
      <c r="AJ37" s="149" t="s">
        <v>43</v>
      </c>
      <c r="AK37" s="301">
        <v>1.52</v>
      </c>
      <c r="AL37" s="302">
        <v>55.63</v>
      </c>
      <c r="AM37" s="302">
        <f>ROUND(AL37+(AL37*$G$9),2)</f>
        <v>73.14</v>
      </c>
      <c r="AN37" s="303">
        <f>ROUND((AK37*AM37),2)</f>
        <v>111.17</v>
      </c>
      <c r="AO37" s="300" t="s">
        <v>369</v>
      </c>
      <c r="AP37" s="147" t="s">
        <v>53</v>
      </c>
      <c r="AQ37" s="148" t="s">
        <v>54</v>
      </c>
      <c r="AR37" s="149" t="s">
        <v>43</v>
      </c>
      <c r="AS37" s="301">
        <v>1.52</v>
      </c>
      <c r="AT37" s="302">
        <v>55.63</v>
      </c>
      <c r="AU37" s="302">
        <f>ROUND(AT37+(AT37*$G$9),2)</f>
        <v>73.14</v>
      </c>
      <c r="AV37" s="303">
        <f>ROUND((AS37*AU37),2)</f>
        <v>111.17</v>
      </c>
      <c r="AW37" s="300" t="s">
        <v>369</v>
      </c>
      <c r="AX37" s="147" t="s">
        <v>53</v>
      </c>
      <c r="AY37" s="148" t="s">
        <v>54</v>
      </c>
      <c r="AZ37" s="149" t="s">
        <v>43</v>
      </c>
      <c r="BA37" s="301">
        <v>1.52</v>
      </c>
      <c r="BB37" s="302">
        <v>55.63</v>
      </c>
      <c r="BC37" s="302">
        <f>ROUND(BB37+(BB37*$G$9),2)</f>
        <v>73.14</v>
      </c>
      <c r="BD37" s="303">
        <f>ROUND((BA37*BC37),2)</f>
        <v>111.17</v>
      </c>
      <c r="BE37" s="300" t="s">
        <v>369</v>
      </c>
      <c r="BF37" s="147" t="s">
        <v>53</v>
      </c>
      <c r="BG37" s="148" t="s">
        <v>54</v>
      </c>
      <c r="BH37" s="149" t="s">
        <v>43</v>
      </c>
      <c r="BI37" s="301">
        <v>1.52</v>
      </c>
      <c r="BJ37" s="302">
        <v>55.63</v>
      </c>
      <c r="BK37" s="302">
        <f>ROUND(BJ37+(BJ37*$G$9),2)</f>
        <v>73.14</v>
      </c>
      <c r="BL37" s="303">
        <f>ROUND((BI37*BK37),2)</f>
        <v>111.17</v>
      </c>
      <c r="BM37" s="300" t="s">
        <v>369</v>
      </c>
      <c r="BN37" s="147" t="s">
        <v>53</v>
      </c>
      <c r="BO37" s="148" t="s">
        <v>54</v>
      </c>
      <c r="BP37" s="149" t="s">
        <v>43</v>
      </c>
      <c r="BQ37" s="301">
        <v>1.52</v>
      </c>
      <c r="BR37" s="302">
        <v>55.63</v>
      </c>
      <c r="BS37" s="302">
        <f>ROUND(BR37+(BR37*$G$9),2)</f>
        <v>73.14</v>
      </c>
      <c r="BT37" s="303">
        <f>ROUND((BQ37*BS37),2)</f>
        <v>111.17</v>
      </c>
      <c r="BU37" s="300" t="s">
        <v>369</v>
      </c>
      <c r="BV37" s="147" t="s">
        <v>53</v>
      </c>
      <c r="BW37" s="148" t="s">
        <v>54</v>
      </c>
      <c r="BX37" s="149" t="s">
        <v>43</v>
      </c>
      <c r="BY37" s="301">
        <v>1.52</v>
      </c>
      <c r="BZ37" s="302">
        <v>55.63</v>
      </c>
      <c r="CA37" s="302">
        <f>ROUND(BZ37+(BZ37*$G$9),2)</f>
        <v>73.14</v>
      </c>
      <c r="CB37" s="303">
        <f>ROUND((BY37*CA37),2)</f>
        <v>111.17</v>
      </c>
      <c r="CC37" s="300" t="s">
        <v>369</v>
      </c>
      <c r="CD37" s="147" t="s">
        <v>53</v>
      </c>
      <c r="CE37" s="148" t="s">
        <v>54</v>
      </c>
      <c r="CF37" s="149" t="s">
        <v>43</v>
      </c>
      <c r="CG37" s="301">
        <v>1.52</v>
      </c>
      <c r="CH37" s="302">
        <v>55.63</v>
      </c>
      <c r="CI37" s="302">
        <f>ROUND(CH37+(CH37*$G$9),2)</f>
        <v>73.14</v>
      </c>
      <c r="CJ37" s="303">
        <f>ROUND((CG37*CI37),2)</f>
        <v>111.17</v>
      </c>
      <c r="CK37" s="300" t="s">
        <v>369</v>
      </c>
      <c r="CL37" s="147" t="s">
        <v>53</v>
      </c>
      <c r="CM37" s="148" t="s">
        <v>54</v>
      </c>
      <c r="CN37" s="149" t="s">
        <v>43</v>
      </c>
      <c r="CO37" s="301">
        <v>1.52</v>
      </c>
      <c r="CP37" s="302">
        <v>55.63</v>
      </c>
      <c r="CQ37" s="302">
        <f>ROUND(CP37+(CP37*$G$9),2)</f>
        <v>73.14</v>
      </c>
      <c r="CR37" s="303">
        <f>ROUND((CO37*CQ37),2)</f>
        <v>111.17</v>
      </c>
      <c r="CS37" s="300" t="s">
        <v>369</v>
      </c>
      <c r="CT37" s="147" t="s">
        <v>53</v>
      </c>
      <c r="CU37" s="148" t="s">
        <v>54</v>
      </c>
      <c r="CV37" s="149" t="s">
        <v>43</v>
      </c>
      <c r="CW37" s="301">
        <v>1.52</v>
      </c>
      <c r="CX37" s="302">
        <v>55.63</v>
      </c>
      <c r="CY37" s="302">
        <f>ROUND(CX37+(CX37*$G$9),2)</f>
        <v>73.14</v>
      </c>
      <c r="CZ37" s="303">
        <f>ROUND((CW37*CY37),2)</f>
        <v>111.17</v>
      </c>
      <c r="DA37" s="300" t="s">
        <v>369</v>
      </c>
      <c r="DB37" s="147" t="s">
        <v>53</v>
      </c>
      <c r="DC37" s="148" t="s">
        <v>54</v>
      </c>
      <c r="DD37" s="149" t="s">
        <v>43</v>
      </c>
      <c r="DE37" s="301">
        <v>1.52</v>
      </c>
      <c r="DF37" s="302">
        <v>55.63</v>
      </c>
      <c r="DG37" s="302">
        <f>ROUND(DF37+(DF37*$G$9),2)</f>
        <v>73.14</v>
      </c>
      <c r="DH37" s="303">
        <f>ROUND((DE37*DG37),2)</f>
        <v>111.17</v>
      </c>
      <c r="DI37" s="300" t="s">
        <v>369</v>
      </c>
      <c r="DJ37" s="147" t="s">
        <v>53</v>
      </c>
      <c r="DK37" s="148" t="s">
        <v>54</v>
      </c>
      <c r="DL37" s="149" t="s">
        <v>43</v>
      </c>
      <c r="DM37" s="301">
        <v>1.52</v>
      </c>
      <c r="DN37" s="302">
        <v>55.63</v>
      </c>
      <c r="DO37" s="302">
        <f>ROUND(DN37+(DN37*$G$9),2)</f>
        <v>73.14</v>
      </c>
      <c r="DP37" s="303">
        <f>ROUND((DM37*DO37),2)</f>
        <v>111.17</v>
      </c>
      <c r="DQ37" s="300" t="s">
        <v>369</v>
      </c>
      <c r="DR37" s="147" t="s">
        <v>53</v>
      </c>
      <c r="DS37" s="148" t="s">
        <v>54</v>
      </c>
      <c r="DT37" s="149" t="s">
        <v>43</v>
      </c>
      <c r="DU37" s="301">
        <v>1.52</v>
      </c>
      <c r="DV37" s="302">
        <v>55.63</v>
      </c>
      <c r="DW37" s="302">
        <f>ROUND(DV37+(DV37*$G$9),2)</f>
        <v>73.14</v>
      </c>
      <c r="DX37" s="303">
        <f>ROUND((DU37*DW37),2)</f>
        <v>111.17</v>
      </c>
      <c r="DY37" s="300" t="s">
        <v>369</v>
      </c>
      <c r="DZ37" s="147" t="s">
        <v>53</v>
      </c>
      <c r="EA37" s="148" t="s">
        <v>54</v>
      </c>
      <c r="EB37" s="149" t="s">
        <v>43</v>
      </c>
      <c r="EC37" s="301">
        <v>1.52</v>
      </c>
      <c r="ED37" s="302">
        <v>55.63</v>
      </c>
      <c r="EE37" s="302">
        <f>ROUND(ED37+(ED37*$G$9),2)</f>
        <v>73.14</v>
      </c>
      <c r="EF37" s="303">
        <f>ROUND((EC37*EE37),2)</f>
        <v>111.17</v>
      </c>
      <c r="EG37" s="300" t="s">
        <v>369</v>
      </c>
      <c r="EH37" s="147" t="s">
        <v>53</v>
      </c>
      <c r="EI37" s="148" t="s">
        <v>54</v>
      </c>
      <c r="EJ37" s="149" t="s">
        <v>43</v>
      </c>
      <c r="EK37" s="301">
        <v>1.52</v>
      </c>
      <c r="EL37" s="302">
        <v>55.63</v>
      </c>
      <c r="EM37" s="302">
        <f>ROUND(EL37+(EL37*$G$9),2)</f>
        <v>73.14</v>
      </c>
      <c r="EN37" s="303">
        <f>ROUND((EK37*EM37),2)</f>
        <v>111.17</v>
      </c>
      <c r="EO37" s="300" t="s">
        <v>369</v>
      </c>
      <c r="EP37" s="147" t="s">
        <v>53</v>
      </c>
      <c r="EQ37" s="148" t="s">
        <v>54</v>
      </c>
      <c r="ER37" s="149" t="s">
        <v>43</v>
      </c>
      <c r="ES37" s="301">
        <v>1.52</v>
      </c>
      <c r="ET37" s="302">
        <v>55.63</v>
      </c>
      <c r="EU37" s="302">
        <f>ROUND(ET37+(ET37*$G$9),2)</f>
        <v>73.14</v>
      </c>
      <c r="EV37" s="303">
        <f>ROUND((ES37*EU37),2)</f>
        <v>111.17</v>
      </c>
      <c r="EW37" s="300" t="s">
        <v>369</v>
      </c>
      <c r="EX37" s="147" t="s">
        <v>53</v>
      </c>
      <c r="EY37" s="148" t="s">
        <v>54</v>
      </c>
      <c r="EZ37" s="149" t="s">
        <v>43</v>
      </c>
      <c r="FA37" s="301">
        <v>1.52</v>
      </c>
      <c r="FB37" s="302">
        <v>55.63</v>
      </c>
      <c r="FC37" s="302">
        <f>ROUND(FB37+(FB37*$G$9),2)</f>
        <v>73.14</v>
      </c>
      <c r="FD37" s="303">
        <f>ROUND((FA37*FC37),2)</f>
        <v>111.17</v>
      </c>
      <c r="FE37" s="300" t="s">
        <v>369</v>
      </c>
      <c r="FF37" s="147" t="s">
        <v>53</v>
      </c>
      <c r="FG37" s="148" t="s">
        <v>54</v>
      </c>
      <c r="FH37" s="149" t="s">
        <v>43</v>
      </c>
      <c r="FI37" s="301">
        <v>1.52</v>
      </c>
      <c r="FJ37" s="302">
        <v>55.63</v>
      </c>
      <c r="FK37" s="302">
        <f>ROUND(FJ37+(FJ37*$G$9),2)</f>
        <v>73.14</v>
      </c>
      <c r="FL37" s="303">
        <f>ROUND((FI37*FK37),2)</f>
        <v>111.17</v>
      </c>
      <c r="FM37" s="300" t="s">
        <v>369</v>
      </c>
      <c r="FN37" s="147" t="s">
        <v>53</v>
      </c>
      <c r="FO37" s="148" t="s">
        <v>54</v>
      </c>
      <c r="FP37" s="149" t="s">
        <v>43</v>
      </c>
      <c r="FQ37" s="301">
        <v>1.52</v>
      </c>
      <c r="FR37" s="302">
        <v>55.63</v>
      </c>
      <c r="FS37" s="302">
        <f>ROUND(FR37+(FR37*$G$9),2)</f>
        <v>73.14</v>
      </c>
      <c r="FT37" s="303">
        <f>ROUND((FQ37*FS37),2)</f>
        <v>111.17</v>
      </c>
      <c r="FU37" s="300" t="s">
        <v>369</v>
      </c>
      <c r="FV37" s="147" t="s">
        <v>53</v>
      </c>
      <c r="FW37" s="148" t="s">
        <v>54</v>
      </c>
      <c r="FX37" s="149" t="s">
        <v>43</v>
      </c>
      <c r="FY37" s="301">
        <v>1.52</v>
      </c>
      <c r="FZ37" s="302">
        <v>55.63</v>
      </c>
      <c r="GA37" s="302">
        <f>ROUND(FZ37+(FZ37*$G$9),2)</f>
        <v>73.14</v>
      </c>
      <c r="GB37" s="303">
        <f>ROUND((FY37*GA37),2)</f>
        <v>111.17</v>
      </c>
      <c r="GC37" s="300" t="s">
        <v>369</v>
      </c>
      <c r="GD37" s="147" t="s">
        <v>53</v>
      </c>
      <c r="GE37" s="148" t="s">
        <v>54</v>
      </c>
      <c r="GF37" s="149" t="s">
        <v>43</v>
      </c>
      <c r="GG37" s="301">
        <v>1.52</v>
      </c>
      <c r="GH37" s="302">
        <v>55.63</v>
      </c>
      <c r="GI37" s="302">
        <f>ROUND(GH37+(GH37*$G$9),2)</f>
        <v>73.14</v>
      </c>
      <c r="GJ37" s="303">
        <f>ROUND((GG37*GI37),2)</f>
        <v>111.17</v>
      </c>
      <c r="GK37" s="300" t="s">
        <v>369</v>
      </c>
      <c r="GL37" s="147" t="s">
        <v>53</v>
      </c>
      <c r="GM37" s="148" t="s">
        <v>54</v>
      </c>
      <c r="GN37" s="149" t="s">
        <v>43</v>
      </c>
      <c r="GO37" s="301">
        <v>1.52</v>
      </c>
      <c r="GP37" s="302">
        <v>55.63</v>
      </c>
      <c r="GQ37" s="302">
        <f>ROUND(GP37+(GP37*$G$9),2)</f>
        <v>73.14</v>
      </c>
      <c r="GR37" s="303">
        <f>ROUND((GO37*GQ37),2)</f>
        <v>111.17</v>
      </c>
      <c r="GS37" s="300" t="s">
        <v>369</v>
      </c>
      <c r="GT37" s="147" t="s">
        <v>53</v>
      </c>
      <c r="GU37" s="148" t="s">
        <v>54</v>
      </c>
      <c r="GV37" s="149" t="s">
        <v>43</v>
      </c>
      <c r="GW37" s="301">
        <v>1.52</v>
      </c>
      <c r="GX37" s="302">
        <v>55.63</v>
      </c>
      <c r="GY37" s="302">
        <f>ROUND(GX37+(GX37*$G$9),2)</f>
        <v>73.14</v>
      </c>
      <c r="GZ37" s="303">
        <f>ROUND((GW37*GY37),2)</f>
        <v>111.17</v>
      </c>
      <c r="HA37" s="300" t="s">
        <v>369</v>
      </c>
      <c r="HB37" s="147" t="s">
        <v>53</v>
      </c>
      <c r="HC37" s="148" t="s">
        <v>54</v>
      </c>
      <c r="HD37" s="149" t="s">
        <v>43</v>
      </c>
      <c r="HE37" s="301">
        <v>1.52</v>
      </c>
      <c r="HF37" s="302">
        <v>55.63</v>
      </c>
      <c r="HG37" s="302">
        <f>ROUND(HF37+(HF37*$G$9),2)</f>
        <v>73.14</v>
      </c>
      <c r="HH37" s="303">
        <f>ROUND((HE37*HG37),2)</f>
        <v>111.17</v>
      </c>
      <c r="HI37" s="300" t="s">
        <v>369</v>
      </c>
      <c r="HJ37" s="147" t="s">
        <v>53</v>
      </c>
      <c r="HK37" s="148" t="s">
        <v>54</v>
      </c>
      <c r="HL37" s="149" t="s">
        <v>43</v>
      </c>
      <c r="HM37" s="301">
        <v>1.52</v>
      </c>
      <c r="HN37" s="302">
        <v>55.63</v>
      </c>
      <c r="HO37" s="302">
        <f>ROUND(HN37+(HN37*$G$9),2)</f>
        <v>73.14</v>
      </c>
      <c r="HP37" s="303">
        <f>ROUND((HM37*HO37),2)</f>
        <v>111.17</v>
      </c>
      <c r="HQ37" s="300" t="s">
        <v>369</v>
      </c>
      <c r="HR37" s="147" t="s">
        <v>53</v>
      </c>
      <c r="HS37" s="148" t="s">
        <v>54</v>
      </c>
      <c r="HT37" s="149" t="s">
        <v>43</v>
      </c>
      <c r="HU37" s="301">
        <v>1.52</v>
      </c>
      <c r="HV37" s="302">
        <v>55.63</v>
      </c>
      <c r="HW37" s="302">
        <f>ROUND(HV37+(HV37*$G$9),2)</f>
        <v>73.14</v>
      </c>
      <c r="HX37" s="303">
        <f>ROUND((HU37*HW37),2)</f>
        <v>111.17</v>
      </c>
      <c r="HY37" s="300" t="s">
        <v>369</v>
      </c>
      <c r="HZ37" s="147" t="s">
        <v>53</v>
      </c>
      <c r="IA37" s="148" t="s">
        <v>54</v>
      </c>
      <c r="IB37" s="149" t="s">
        <v>43</v>
      </c>
      <c r="IC37" s="301">
        <v>1.52</v>
      </c>
      <c r="ID37" s="302">
        <v>55.63</v>
      </c>
      <c r="IE37" s="302">
        <f>ROUND(ID37+(ID37*$G$9),2)</f>
        <v>73.14</v>
      </c>
      <c r="IF37" s="303">
        <f>ROUND((IC37*IE37),2)</f>
        <v>111.17</v>
      </c>
      <c r="IG37" s="300" t="s">
        <v>369</v>
      </c>
      <c r="IH37" s="147" t="s">
        <v>53</v>
      </c>
      <c r="II37" s="148" t="s">
        <v>54</v>
      </c>
      <c r="IJ37" s="149" t="s">
        <v>43</v>
      </c>
      <c r="IK37" s="301">
        <v>1.52</v>
      </c>
      <c r="IL37" s="302">
        <v>55.63</v>
      </c>
      <c r="IM37" s="302">
        <f>ROUND(IL37+(IL37*$G$9),2)</f>
        <v>73.14</v>
      </c>
      <c r="IN37" s="303">
        <f>ROUND((IK37*IM37),2)</f>
        <v>111.17</v>
      </c>
      <c r="IO37" s="300" t="s">
        <v>369</v>
      </c>
      <c r="IP37" s="147" t="s">
        <v>53</v>
      </c>
      <c r="IQ37" s="148" t="s">
        <v>54</v>
      </c>
      <c r="IR37" s="149" t="s">
        <v>43</v>
      </c>
      <c r="IS37" s="301">
        <v>1.52</v>
      </c>
      <c r="IT37" s="302">
        <v>55.63</v>
      </c>
      <c r="IU37" s="302">
        <f>ROUND(IT37+(IT37*$G$9),2)</f>
        <v>73.14</v>
      </c>
      <c r="IV37" s="303">
        <f>ROUND((IS37*IU37),2)</f>
        <v>111.17</v>
      </c>
    </row>
    <row r="38" spans="1:256" s="162" customFormat="1" ht="30" customHeight="1">
      <c r="A38" s="304" t="s">
        <v>512</v>
      </c>
      <c r="B38" s="305" t="s">
        <v>134</v>
      </c>
      <c r="C38" s="306" t="s">
        <v>135</v>
      </c>
      <c r="D38" s="305" t="s">
        <v>43</v>
      </c>
      <c r="E38" s="307" t="s">
        <v>133</v>
      </c>
      <c r="F38" s="308">
        <v>23.98</v>
      </c>
      <c r="G38" s="308">
        <f t="shared" si="0"/>
        <v>31.53</v>
      </c>
      <c r="H38" s="309">
        <f>ROUND((E38*G38),2)</f>
        <v>272.10000000000002</v>
      </c>
      <c r="I38" s="276"/>
      <c r="J38" s="168"/>
      <c r="K38" s="168"/>
      <c r="L38" s="168"/>
      <c r="M38" s="168"/>
      <c r="N38" s="168"/>
      <c r="O38" s="168"/>
      <c r="P38" s="168"/>
      <c r="Q38" s="168"/>
      <c r="R38" s="168"/>
      <c r="S38" s="168"/>
      <c r="T38" s="168"/>
      <c r="U38" s="168"/>
      <c r="V38" s="168"/>
      <c r="W38" s="168"/>
      <c r="X38" s="168"/>
      <c r="Y38" s="168"/>
      <c r="Z38" s="168"/>
      <c r="AA38" s="168"/>
      <c r="AB38" s="168"/>
      <c r="AC38" s="168"/>
      <c r="AD38" s="168"/>
      <c r="AE38" s="168"/>
    </row>
    <row r="39" spans="1:256" ht="21" customHeight="1">
      <c r="A39" s="94" t="s">
        <v>149</v>
      </c>
      <c r="B39" s="80"/>
      <c r="C39" s="81" t="s">
        <v>194</v>
      </c>
      <c r="D39" s="80"/>
      <c r="E39" s="80"/>
      <c r="F39" s="171"/>
      <c r="G39" s="172"/>
      <c r="H39" s="177">
        <f>SUM(H40:H49)</f>
        <v>47501.020000000004</v>
      </c>
      <c r="I39" s="25"/>
      <c r="J39" s="5"/>
      <c r="K39" s="5"/>
      <c r="L39" s="5"/>
      <c r="M39" s="5"/>
      <c r="N39" s="5"/>
      <c r="O39" s="5"/>
      <c r="P39" s="5"/>
      <c r="Q39" s="5"/>
      <c r="R39" s="5"/>
      <c r="S39" s="5"/>
      <c r="T39" s="5"/>
      <c r="U39" s="5"/>
      <c r="V39" s="5"/>
      <c r="W39" s="5"/>
      <c r="X39" s="5"/>
      <c r="Y39" s="5"/>
      <c r="Z39" s="5"/>
      <c r="AA39" s="5"/>
      <c r="AB39" s="5"/>
      <c r="AC39" s="5"/>
      <c r="AD39" s="5"/>
      <c r="AE39" s="5"/>
    </row>
    <row r="40" spans="1:256" s="162" customFormat="1" ht="43.5" customHeight="1">
      <c r="A40" s="272" t="s">
        <v>219</v>
      </c>
      <c r="B40" s="273" t="s">
        <v>203</v>
      </c>
      <c r="C40" s="274" t="s">
        <v>204</v>
      </c>
      <c r="D40" s="235" t="s">
        <v>30</v>
      </c>
      <c r="E40" s="275" t="s">
        <v>417</v>
      </c>
      <c r="F40" s="228">
        <v>103.31</v>
      </c>
      <c r="G40" s="228">
        <f t="shared" ref="G40:G49" si="2">ROUND(F40+(F40*$G$9),2)</f>
        <v>135.83000000000001</v>
      </c>
      <c r="H40" s="229">
        <f t="shared" ref="H40:H49" si="3">ROUND((E40*G40),2)</f>
        <v>4326.1899999999996</v>
      </c>
      <c r="I40" s="276"/>
      <c r="J40" s="168"/>
      <c r="K40" s="168"/>
      <c r="L40" s="168"/>
      <c r="M40" s="168"/>
      <c r="N40" s="168"/>
      <c r="O40" s="168"/>
      <c r="P40" s="168"/>
      <c r="Q40" s="168"/>
      <c r="R40" s="168"/>
      <c r="S40" s="168"/>
      <c r="T40" s="168"/>
      <c r="U40" s="168"/>
      <c r="V40" s="168"/>
      <c r="W40" s="168"/>
      <c r="X40" s="168"/>
      <c r="Y40" s="168"/>
      <c r="Z40" s="168"/>
      <c r="AA40" s="168"/>
      <c r="AB40" s="168"/>
      <c r="AC40" s="168"/>
      <c r="AD40" s="168"/>
      <c r="AE40" s="168"/>
    </row>
    <row r="41" spans="1:256" s="162" customFormat="1" ht="16.5" customHeight="1">
      <c r="A41" s="272" t="s">
        <v>220</v>
      </c>
      <c r="B41" s="267" t="s">
        <v>31</v>
      </c>
      <c r="C41" s="274" t="s">
        <v>32</v>
      </c>
      <c r="D41" s="267" t="s">
        <v>17</v>
      </c>
      <c r="E41" s="236">
        <v>1</v>
      </c>
      <c r="F41" s="246">
        <v>4150</v>
      </c>
      <c r="G41" s="228">
        <f t="shared" si="2"/>
        <v>5456.42</v>
      </c>
      <c r="H41" s="229">
        <f t="shared" si="3"/>
        <v>5456.42</v>
      </c>
      <c r="I41" s="276"/>
      <c r="J41" s="168"/>
      <c r="K41" s="168"/>
      <c r="L41" s="168"/>
      <c r="M41" s="168"/>
      <c r="N41" s="168"/>
      <c r="O41" s="168"/>
      <c r="P41" s="168"/>
      <c r="Q41" s="168"/>
      <c r="R41" s="168"/>
      <c r="S41" s="168"/>
      <c r="T41" s="168"/>
      <c r="U41" s="168"/>
      <c r="V41" s="168"/>
      <c r="W41" s="168"/>
      <c r="X41" s="168"/>
      <c r="Y41" s="168"/>
      <c r="Z41" s="168"/>
      <c r="AA41" s="168"/>
      <c r="AB41" s="168"/>
      <c r="AC41" s="168"/>
      <c r="AD41" s="168"/>
      <c r="AE41" s="168"/>
    </row>
    <row r="42" spans="1:256" s="152" customFormat="1" ht="25.5">
      <c r="A42" s="272" t="s">
        <v>348</v>
      </c>
      <c r="B42" s="267" t="s">
        <v>34</v>
      </c>
      <c r="C42" s="277" t="s">
        <v>35</v>
      </c>
      <c r="D42" s="267" t="s">
        <v>36</v>
      </c>
      <c r="E42" s="236" t="s">
        <v>37</v>
      </c>
      <c r="F42" s="246">
        <v>49</v>
      </c>
      <c r="G42" s="228">
        <f t="shared" si="2"/>
        <v>64.430000000000007</v>
      </c>
      <c r="H42" s="229">
        <f t="shared" si="3"/>
        <v>2319.48</v>
      </c>
      <c r="I42" s="150"/>
      <c r="J42" s="150"/>
      <c r="K42" s="150"/>
      <c r="L42" s="150"/>
      <c r="M42" s="150"/>
      <c r="N42" s="150"/>
      <c r="O42" s="150"/>
      <c r="P42" s="150"/>
      <c r="Q42" s="150"/>
      <c r="R42" s="150"/>
      <c r="S42" s="150"/>
      <c r="T42" s="150"/>
      <c r="U42" s="150"/>
      <c r="V42" s="150"/>
      <c r="W42" s="150"/>
      <c r="X42" s="150"/>
      <c r="Y42" s="150"/>
      <c r="Z42" s="150"/>
      <c r="AA42" s="150"/>
      <c r="AB42" s="150"/>
      <c r="AC42" s="150"/>
      <c r="AD42" s="150"/>
      <c r="AE42" s="150"/>
      <c r="AF42" s="151"/>
    </row>
    <row r="43" spans="1:256" s="150" customFormat="1" ht="27.75" customHeight="1">
      <c r="A43" s="272" t="s">
        <v>420</v>
      </c>
      <c r="B43" s="273" t="s">
        <v>38</v>
      </c>
      <c r="C43" s="274" t="s">
        <v>39</v>
      </c>
      <c r="D43" s="235" t="s">
        <v>40</v>
      </c>
      <c r="E43" s="275" t="s">
        <v>418</v>
      </c>
      <c r="F43" s="246">
        <v>6.52</v>
      </c>
      <c r="G43" s="228">
        <f t="shared" si="2"/>
        <v>8.57</v>
      </c>
      <c r="H43" s="229">
        <f t="shared" si="3"/>
        <v>6931.5</v>
      </c>
    </row>
    <row r="44" spans="1:256" s="150" customFormat="1" ht="27" customHeight="1">
      <c r="A44" s="272" t="s">
        <v>421</v>
      </c>
      <c r="B44" s="273" t="s">
        <v>41</v>
      </c>
      <c r="C44" s="274" t="s">
        <v>42</v>
      </c>
      <c r="D44" s="235" t="s">
        <v>43</v>
      </c>
      <c r="E44" s="275" t="s">
        <v>419</v>
      </c>
      <c r="F44" s="246">
        <v>307.17</v>
      </c>
      <c r="G44" s="228">
        <f t="shared" si="2"/>
        <v>403.87</v>
      </c>
      <c r="H44" s="229">
        <f t="shared" si="3"/>
        <v>6595.2</v>
      </c>
    </row>
    <row r="45" spans="1:256" s="155" customFormat="1" ht="16.5" customHeight="1">
      <c r="A45" s="272" t="s">
        <v>422</v>
      </c>
      <c r="B45" s="234">
        <v>97082</v>
      </c>
      <c r="C45" s="233" t="s">
        <v>413</v>
      </c>
      <c r="D45" s="235" t="s">
        <v>43</v>
      </c>
      <c r="E45" s="278" t="s">
        <v>186</v>
      </c>
      <c r="F45" s="251">
        <v>34.96</v>
      </c>
      <c r="G45" s="228">
        <f t="shared" si="2"/>
        <v>45.97</v>
      </c>
      <c r="H45" s="229">
        <f t="shared" si="3"/>
        <v>382.47</v>
      </c>
      <c r="I45" s="153"/>
      <c r="J45" s="154"/>
      <c r="K45" s="154"/>
      <c r="L45" s="154"/>
      <c r="M45" s="154"/>
      <c r="N45" s="154"/>
      <c r="O45" s="154"/>
      <c r="P45" s="154"/>
      <c r="Q45" s="154"/>
      <c r="R45" s="154"/>
      <c r="S45" s="154"/>
      <c r="T45" s="154"/>
      <c r="U45" s="154"/>
      <c r="V45" s="154"/>
      <c r="W45" s="154"/>
      <c r="X45" s="154"/>
      <c r="Y45" s="154"/>
      <c r="Z45" s="154"/>
      <c r="AA45" s="154"/>
      <c r="AB45" s="154"/>
      <c r="AC45" s="154"/>
      <c r="AD45" s="154"/>
      <c r="AE45" s="154"/>
    </row>
    <row r="46" spans="1:256" s="155" customFormat="1" ht="25.5">
      <c r="A46" s="272" t="s">
        <v>423</v>
      </c>
      <c r="B46" s="234" t="s">
        <v>206</v>
      </c>
      <c r="C46" s="233" t="s">
        <v>400</v>
      </c>
      <c r="D46" s="235" t="s">
        <v>30</v>
      </c>
      <c r="E46" s="278" t="s">
        <v>187</v>
      </c>
      <c r="F46" s="228">
        <v>45.74</v>
      </c>
      <c r="G46" s="228">
        <f t="shared" si="2"/>
        <v>60.14</v>
      </c>
      <c r="H46" s="229">
        <f t="shared" si="3"/>
        <v>4637.3999999999996</v>
      </c>
      <c r="I46" s="153"/>
      <c r="J46" s="154"/>
      <c r="K46" s="154"/>
      <c r="L46" s="154"/>
      <c r="M46" s="154"/>
      <c r="N46" s="154"/>
      <c r="O46" s="154"/>
      <c r="P46" s="154"/>
      <c r="Q46" s="154"/>
      <c r="R46" s="154"/>
      <c r="S46" s="154"/>
      <c r="T46" s="154"/>
      <c r="U46" s="154"/>
      <c r="V46" s="154"/>
      <c r="W46" s="154"/>
      <c r="X46" s="154"/>
      <c r="Y46" s="154"/>
      <c r="Z46" s="154"/>
      <c r="AA46" s="154"/>
      <c r="AB46" s="154"/>
      <c r="AC46" s="154"/>
      <c r="AD46" s="154"/>
      <c r="AE46" s="154"/>
    </row>
    <row r="47" spans="1:256" s="162" customFormat="1" ht="37.5" customHeight="1">
      <c r="A47" s="272" t="s">
        <v>424</v>
      </c>
      <c r="B47" s="273" t="s">
        <v>414</v>
      </c>
      <c r="C47" s="274" t="s">
        <v>415</v>
      </c>
      <c r="D47" s="235" t="s">
        <v>30</v>
      </c>
      <c r="E47" s="275" t="s">
        <v>416</v>
      </c>
      <c r="F47" s="251">
        <v>60.8</v>
      </c>
      <c r="G47" s="228">
        <f t="shared" si="2"/>
        <v>79.94</v>
      </c>
      <c r="H47" s="229">
        <f t="shared" si="3"/>
        <v>6651.01</v>
      </c>
      <c r="I47" s="279"/>
      <c r="J47" s="280"/>
      <c r="K47" s="281"/>
      <c r="L47" s="97"/>
      <c r="M47" s="282"/>
      <c r="N47" s="282"/>
      <c r="O47" s="283"/>
      <c r="P47" s="161"/>
      <c r="Q47" s="279"/>
      <c r="R47" s="280"/>
      <c r="S47" s="281"/>
      <c r="T47" s="97"/>
      <c r="U47" s="282"/>
      <c r="V47" s="282"/>
      <c r="W47" s="283"/>
      <c r="X47" s="161"/>
      <c r="Y47" s="279"/>
      <c r="Z47" s="280"/>
      <c r="AA47" s="281"/>
      <c r="AB47" s="97"/>
      <c r="AC47" s="282"/>
      <c r="AD47" s="282"/>
      <c r="AE47" s="283"/>
      <c r="AF47" s="161"/>
      <c r="AG47" s="279"/>
      <c r="AH47" s="280"/>
      <c r="AI47" s="281"/>
      <c r="AJ47" s="97"/>
      <c r="AK47" s="282"/>
      <c r="AL47" s="282"/>
      <c r="AM47" s="283"/>
      <c r="AN47" s="161"/>
      <c r="AO47" s="279"/>
      <c r="AP47" s="280"/>
      <c r="AQ47" s="281"/>
      <c r="AR47" s="97"/>
      <c r="AS47" s="282"/>
      <c r="AT47" s="282"/>
      <c r="AU47" s="283"/>
      <c r="AV47" s="161"/>
      <c r="AW47" s="279"/>
      <c r="AX47" s="280"/>
      <c r="AY47" s="281"/>
      <c r="AZ47" s="97"/>
      <c r="BA47" s="282"/>
      <c r="BB47" s="282"/>
      <c r="BC47" s="283"/>
      <c r="BD47" s="161"/>
      <c r="BE47" s="279"/>
      <c r="BF47" s="280"/>
      <c r="BG47" s="281"/>
      <c r="BH47" s="97"/>
      <c r="BI47" s="282"/>
      <c r="BJ47" s="282"/>
      <c r="BK47" s="283"/>
      <c r="BL47" s="161"/>
      <c r="BM47" s="279"/>
      <c r="BN47" s="280"/>
      <c r="BO47" s="281"/>
      <c r="BP47" s="97"/>
      <c r="BQ47" s="282"/>
      <c r="BR47" s="282"/>
      <c r="BS47" s="283"/>
      <c r="BT47" s="161"/>
      <c r="BU47" s="279"/>
      <c r="BV47" s="280"/>
      <c r="BW47" s="281"/>
      <c r="BX47" s="97"/>
      <c r="BY47" s="282"/>
      <c r="BZ47" s="282"/>
      <c r="CA47" s="283"/>
      <c r="CB47" s="161"/>
      <c r="CC47" s="279"/>
      <c r="CD47" s="280"/>
      <c r="CE47" s="281"/>
      <c r="CF47" s="97"/>
      <c r="CG47" s="282"/>
      <c r="CH47" s="282"/>
      <c r="CI47" s="283"/>
      <c r="CJ47" s="161"/>
      <c r="CK47" s="279"/>
      <c r="CL47" s="280"/>
      <c r="CM47" s="281"/>
      <c r="CN47" s="97"/>
      <c r="CO47" s="282"/>
      <c r="CP47" s="282"/>
      <c r="CQ47" s="283"/>
      <c r="CR47" s="161"/>
      <c r="CS47" s="279"/>
      <c r="CT47" s="280"/>
      <c r="CU47" s="281"/>
      <c r="CV47" s="97"/>
      <c r="CW47" s="282"/>
      <c r="CX47" s="282"/>
      <c r="CY47" s="283"/>
      <c r="CZ47" s="161"/>
      <c r="DA47" s="279"/>
      <c r="DB47" s="280"/>
      <c r="DC47" s="281"/>
      <c r="DD47" s="97"/>
      <c r="DE47" s="282"/>
      <c r="DF47" s="282"/>
      <c r="DG47" s="283"/>
      <c r="DH47" s="161"/>
      <c r="DI47" s="279"/>
      <c r="DJ47" s="280"/>
      <c r="DK47" s="281"/>
      <c r="DL47" s="97"/>
      <c r="DM47" s="282"/>
      <c r="DN47" s="282"/>
      <c r="DO47" s="283"/>
      <c r="DP47" s="161"/>
      <c r="DQ47" s="279"/>
      <c r="DR47" s="280"/>
      <c r="DS47" s="281"/>
      <c r="DT47" s="97"/>
      <c r="DU47" s="282"/>
      <c r="DV47" s="282"/>
      <c r="DW47" s="283"/>
      <c r="DX47" s="161"/>
      <c r="DY47" s="279"/>
      <c r="DZ47" s="280"/>
      <c r="EA47" s="281"/>
      <c r="EB47" s="97"/>
      <c r="EC47" s="282"/>
      <c r="ED47" s="282"/>
      <c r="EE47" s="283"/>
      <c r="EF47" s="161"/>
      <c r="EG47" s="279"/>
      <c r="EH47" s="280"/>
      <c r="EI47" s="281"/>
      <c r="EJ47" s="97"/>
      <c r="EK47" s="282"/>
      <c r="EL47" s="282"/>
      <c r="EM47" s="283"/>
      <c r="EN47" s="161"/>
      <c r="EO47" s="279"/>
      <c r="EP47" s="280"/>
      <c r="EQ47" s="281"/>
      <c r="ER47" s="97"/>
      <c r="ES47" s="282"/>
      <c r="ET47" s="282"/>
      <c r="EU47" s="283"/>
      <c r="EV47" s="161"/>
      <c r="EW47" s="279"/>
      <c r="EX47" s="280"/>
      <c r="EY47" s="281"/>
      <c r="EZ47" s="97"/>
      <c r="FA47" s="282"/>
      <c r="FB47" s="282"/>
      <c r="FC47" s="283"/>
      <c r="FD47" s="161"/>
      <c r="FE47" s="279"/>
      <c r="FF47" s="280"/>
      <c r="FG47" s="281"/>
      <c r="FH47" s="97"/>
      <c r="FI47" s="282"/>
      <c r="FJ47" s="282"/>
      <c r="FK47" s="283"/>
      <c r="FL47" s="161"/>
      <c r="FM47" s="279"/>
      <c r="FN47" s="280"/>
      <c r="FO47" s="281"/>
      <c r="FP47" s="97"/>
      <c r="FQ47" s="282"/>
      <c r="FR47" s="282"/>
      <c r="FS47" s="283"/>
      <c r="FT47" s="161"/>
      <c r="FU47" s="279"/>
      <c r="FV47" s="280"/>
      <c r="FW47" s="281"/>
      <c r="FX47" s="97"/>
      <c r="FY47" s="282"/>
      <c r="FZ47" s="282"/>
      <c r="GA47" s="283"/>
      <c r="GB47" s="161"/>
      <c r="GC47" s="279"/>
      <c r="GD47" s="280"/>
      <c r="GE47" s="281"/>
      <c r="GF47" s="97"/>
      <c r="GG47" s="282"/>
      <c r="GH47" s="282"/>
      <c r="GI47" s="283"/>
      <c r="GJ47" s="161"/>
      <c r="GK47" s="279"/>
      <c r="GL47" s="280"/>
      <c r="GM47" s="281"/>
      <c r="GN47" s="97"/>
      <c r="GO47" s="282"/>
      <c r="GP47" s="282"/>
      <c r="GQ47" s="283"/>
      <c r="GR47" s="161"/>
      <c r="GS47" s="279"/>
      <c r="GT47" s="280"/>
      <c r="GU47" s="281"/>
      <c r="GV47" s="97"/>
      <c r="GW47" s="282"/>
      <c r="GX47" s="282"/>
      <c r="GY47" s="283"/>
      <c r="GZ47" s="161"/>
      <c r="HA47" s="279"/>
      <c r="HB47" s="280"/>
      <c r="HC47" s="281"/>
      <c r="HD47" s="97"/>
      <c r="HE47" s="282"/>
      <c r="HF47" s="282"/>
      <c r="HG47" s="283"/>
      <c r="HH47" s="161"/>
      <c r="HI47" s="279"/>
      <c r="HJ47" s="280"/>
      <c r="HK47" s="281"/>
      <c r="HL47" s="97"/>
      <c r="HM47" s="282"/>
      <c r="HN47" s="282"/>
      <c r="HO47" s="283"/>
      <c r="HP47" s="161"/>
      <c r="HQ47" s="279"/>
      <c r="HR47" s="280"/>
      <c r="HS47" s="281"/>
      <c r="HT47" s="97"/>
      <c r="HU47" s="282"/>
      <c r="HV47" s="282"/>
      <c r="HW47" s="283"/>
      <c r="HX47" s="161"/>
      <c r="HY47" s="279"/>
      <c r="HZ47" s="280"/>
      <c r="IA47" s="281"/>
      <c r="IB47" s="97"/>
      <c r="IC47" s="282"/>
      <c r="ID47" s="282"/>
      <c r="IE47" s="283"/>
      <c r="IF47" s="161"/>
      <c r="IG47" s="279"/>
      <c r="IH47" s="280"/>
      <c r="II47" s="281"/>
      <c r="IJ47" s="97"/>
      <c r="IK47" s="282"/>
      <c r="IL47" s="282"/>
      <c r="IM47" s="283"/>
      <c r="IN47" s="161"/>
      <c r="IO47" s="279"/>
      <c r="IP47" s="280"/>
      <c r="IQ47" s="281"/>
      <c r="IR47" s="97"/>
      <c r="IS47" s="282"/>
      <c r="IT47" s="282"/>
      <c r="IU47" s="283"/>
      <c r="IV47" s="161"/>
    </row>
    <row r="48" spans="1:256" s="162" customFormat="1" ht="28.5" customHeight="1">
      <c r="A48" s="272" t="s">
        <v>425</v>
      </c>
      <c r="B48" s="245" t="s">
        <v>44</v>
      </c>
      <c r="C48" s="238" t="s">
        <v>45</v>
      </c>
      <c r="D48" s="267" t="s">
        <v>36</v>
      </c>
      <c r="E48" s="242">
        <v>144</v>
      </c>
      <c r="F48" s="284">
        <v>53.78</v>
      </c>
      <c r="G48" s="228">
        <f t="shared" si="2"/>
        <v>70.709999999999994</v>
      </c>
      <c r="H48" s="229">
        <f t="shared" si="3"/>
        <v>10182.24</v>
      </c>
      <c r="I48" s="276"/>
      <c r="J48" s="168"/>
      <c r="K48" s="168"/>
      <c r="L48" s="168"/>
      <c r="M48" s="168"/>
      <c r="N48" s="168"/>
      <c r="O48" s="168"/>
      <c r="P48" s="168"/>
      <c r="Q48" s="168"/>
      <c r="R48" s="168"/>
      <c r="S48" s="168"/>
      <c r="T48" s="168"/>
      <c r="U48" s="168"/>
      <c r="V48" s="168"/>
      <c r="W48" s="168"/>
      <c r="X48" s="168"/>
      <c r="Y48" s="168"/>
      <c r="Z48" s="168"/>
      <c r="AA48" s="168"/>
      <c r="AB48" s="168"/>
      <c r="AC48" s="168"/>
      <c r="AD48" s="168"/>
      <c r="AE48" s="168"/>
    </row>
    <row r="49" spans="1:31" s="162" customFormat="1" ht="31.5" customHeight="1">
      <c r="A49" s="272" t="s">
        <v>426</v>
      </c>
      <c r="B49" s="266">
        <v>96523</v>
      </c>
      <c r="C49" s="285" t="s">
        <v>391</v>
      </c>
      <c r="D49" s="266" t="s">
        <v>43</v>
      </c>
      <c r="E49" s="286">
        <v>0.25600000000000001</v>
      </c>
      <c r="F49" s="287">
        <v>56.77</v>
      </c>
      <c r="G49" s="251">
        <f t="shared" si="2"/>
        <v>74.64</v>
      </c>
      <c r="H49" s="229">
        <f t="shared" si="3"/>
        <v>19.11</v>
      </c>
      <c r="I49" s="276"/>
      <c r="J49" s="168"/>
      <c r="K49" s="168"/>
      <c r="L49" s="168"/>
      <c r="M49" s="168"/>
      <c r="N49" s="168"/>
      <c r="O49" s="168"/>
      <c r="P49" s="168"/>
      <c r="Q49" s="168"/>
      <c r="R49" s="168"/>
      <c r="S49" s="168"/>
      <c r="T49" s="168"/>
      <c r="U49" s="168"/>
      <c r="V49" s="168"/>
      <c r="W49" s="168"/>
      <c r="X49" s="168"/>
      <c r="Y49" s="168"/>
      <c r="Z49" s="168"/>
      <c r="AA49" s="168"/>
      <c r="AB49" s="168"/>
      <c r="AC49" s="168"/>
      <c r="AD49" s="168"/>
      <c r="AE49" s="168"/>
    </row>
    <row r="50" spans="1:31" ht="18" customHeight="1">
      <c r="A50" s="65">
        <v>6</v>
      </c>
      <c r="B50" s="72"/>
      <c r="C50" s="73" t="s">
        <v>205</v>
      </c>
      <c r="D50" s="57"/>
      <c r="E50" s="74"/>
      <c r="F50" s="52"/>
      <c r="G50" s="92"/>
      <c r="H50" s="176">
        <f>SUM(H51:H52)</f>
        <v>8093.3700000000008</v>
      </c>
      <c r="I50" s="25"/>
      <c r="J50" s="5"/>
      <c r="K50" s="5"/>
      <c r="L50" s="5"/>
      <c r="M50" s="5"/>
      <c r="N50" s="5"/>
      <c r="O50" s="5"/>
      <c r="P50" s="5"/>
      <c r="Q50" s="5"/>
      <c r="R50" s="5"/>
      <c r="S50" s="5"/>
      <c r="T50" s="5"/>
      <c r="U50" s="5"/>
      <c r="V50" s="5"/>
      <c r="W50" s="5"/>
      <c r="X50" s="5"/>
      <c r="Y50" s="5"/>
      <c r="Z50" s="5"/>
      <c r="AA50" s="5"/>
      <c r="AB50" s="5"/>
      <c r="AC50" s="5"/>
      <c r="AD50" s="5"/>
      <c r="AE50" s="5"/>
    </row>
    <row r="51" spans="1:31" s="270" customFormat="1" ht="26.25" customHeight="1">
      <c r="A51" s="253" t="s">
        <v>221</v>
      </c>
      <c r="B51" s="267" t="s">
        <v>47</v>
      </c>
      <c r="C51" s="71" t="s">
        <v>48</v>
      </c>
      <c r="D51" s="244" t="s">
        <v>30</v>
      </c>
      <c r="E51" s="227">
        <v>52.93</v>
      </c>
      <c r="F51" s="246">
        <v>58.49</v>
      </c>
      <c r="G51" s="228">
        <f t="shared" ref="G51:G56" si="4">ROUND(F51+(F51*$G$9),2)</f>
        <v>76.900000000000006</v>
      </c>
      <c r="H51" s="229">
        <f>ROUND((E51*G51),2)</f>
        <v>4070.32</v>
      </c>
      <c r="I51" s="268"/>
      <c r="J51" s="269"/>
      <c r="K51" s="269"/>
      <c r="L51" s="269"/>
      <c r="M51" s="269"/>
      <c r="N51" s="269"/>
      <c r="O51" s="269"/>
      <c r="P51" s="269"/>
      <c r="Q51" s="269"/>
      <c r="R51" s="269"/>
      <c r="S51" s="269"/>
      <c r="T51" s="269"/>
      <c r="U51" s="269"/>
      <c r="V51" s="269"/>
      <c r="W51" s="269"/>
      <c r="X51" s="269"/>
      <c r="Y51" s="269"/>
      <c r="Z51" s="269"/>
      <c r="AA51" s="269"/>
      <c r="AB51" s="269"/>
      <c r="AC51" s="269"/>
      <c r="AD51" s="269"/>
      <c r="AE51" s="269"/>
    </row>
    <row r="52" spans="1:31" s="270" customFormat="1" ht="29.25" customHeight="1">
      <c r="A52" s="253" t="s">
        <v>222</v>
      </c>
      <c r="B52" s="267" t="s">
        <v>49</v>
      </c>
      <c r="C52" s="71" t="s">
        <v>50</v>
      </c>
      <c r="D52" s="244" t="s">
        <v>30</v>
      </c>
      <c r="E52" s="227">
        <v>36.54</v>
      </c>
      <c r="F52" s="246">
        <v>83.74</v>
      </c>
      <c r="G52" s="228">
        <f t="shared" si="4"/>
        <v>110.1</v>
      </c>
      <c r="H52" s="229">
        <f>ROUND((E52*G52),2)</f>
        <v>4023.05</v>
      </c>
      <c r="I52" s="271"/>
    </row>
    <row r="53" spans="1:31" ht="18" customHeight="1">
      <c r="A53" s="82">
        <v>7</v>
      </c>
      <c r="B53" s="83"/>
      <c r="C53" s="84" t="s">
        <v>51</v>
      </c>
      <c r="D53" s="83"/>
      <c r="E53" s="83"/>
      <c r="F53" s="173"/>
      <c r="G53" s="173">
        <f t="shared" si="4"/>
        <v>0</v>
      </c>
      <c r="H53" s="178">
        <f>SUM(H54:H56)</f>
        <v>71163.89</v>
      </c>
      <c r="I53" s="2"/>
    </row>
    <row r="54" spans="1:31" ht="51">
      <c r="A54" s="317" t="s">
        <v>311</v>
      </c>
      <c r="B54" s="235" t="s">
        <v>207</v>
      </c>
      <c r="C54" s="247" t="s">
        <v>517</v>
      </c>
      <c r="D54" s="244" t="s">
        <v>30</v>
      </c>
      <c r="E54" s="242">
        <v>28</v>
      </c>
      <c r="F54" s="284">
        <v>317.86</v>
      </c>
      <c r="G54" s="228">
        <f t="shared" si="4"/>
        <v>417.92</v>
      </c>
      <c r="H54" s="229">
        <f>ROUND((E54*G54),2)</f>
        <v>11701.76</v>
      </c>
      <c r="I54" s="2"/>
    </row>
    <row r="55" spans="1:31" ht="25.5" customHeight="1">
      <c r="A55" s="317" t="s">
        <v>349</v>
      </c>
      <c r="B55" s="235" t="s">
        <v>207</v>
      </c>
      <c r="C55" s="247" t="s">
        <v>518</v>
      </c>
      <c r="D55" s="244" t="s">
        <v>30</v>
      </c>
      <c r="E55" s="242">
        <v>465</v>
      </c>
      <c r="F55" s="284">
        <v>97.04</v>
      </c>
      <c r="G55" s="228">
        <f t="shared" si="4"/>
        <v>127.59</v>
      </c>
      <c r="H55" s="229">
        <f>ROUND((E55*G55),2)</f>
        <v>59329.35</v>
      </c>
      <c r="I55" s="98"/>
    </row>
    <row r="56" spans="1:31" ht="33.75" customHeight="1">
      <c r="A56" s="317" t="s">
        <v>350</v>
      </c>
      <c r="B56" s="266" t="s">
        <v>522</v>
      </c>
      <c r="C56" s="247" t="s">
        <v>523</v>
      </c>
      <c r="D56" s="244" t="s">
        <v>30</v>
      </c>
      <c r="E56" s="242">
        <v>6.93</v>
      </c>
      <c r="F56" s="284">
        <v>14.57</v>
      </c>
      <c r="G56" s="228">
        <f t="shared" si="4"/>
        <v>19.16</v>
      </c>
      <c r="H56" s="229">
        <f>ROUND((E56*G56),2)</f>
        <v>132.78</v>
      </c>
      <c r="I56" s="2"/>
    </row>
    <row r="57" spans="1:31" ht="22.5" customHeight="1">
      <c r="A57" s="82">
        <v>8</v>
      </c>
      <c r="B57" s="83"/>
      <c r="C57" s="73" t="s">
        <v>372</v>
      </c>
      <c r="D57" s="72"/>
      <c r="E57" s="85"/>
      <c r="F57" s="52"/>
      <c r="G57" s="53"/>
      <c r="H57" s="176">
        <f>SUM(H58:H60)</f>
        <v>51096.310000000005</v>
      </c>
      <c r="I57" s="2"/>
    </row>
    <row r="58" spans="1:31" s="162" customFormat="1" ht="29.25" customHeight="1">
      <c r="A58" s="224" t="s">
        <v>232</v>
      </c>
      <c r="B58" s="264" t="s">
        <v>532</v>
      </c>
      <c r="C58" s="265" t="s">
        <v>531</v>
      </c>
      <c r="D58" s="249" t="s">
        <v>30</v>
      </c>
      <c r="E58" s="227">
        <v>741.06</v>
      </c>
      <c r="F58" s="228">
        <v>41.14</v>
      </c>
      <c r="G58" s="228">
        <f>ROUND(F58+(F58*$G$9),2)</f>
        <v>54.09</v>
      </c>
      <c r="H58" s="229">
        <f>ROUND((E58*G58),2)</f>
        <v>40083.94</v>
      </c>
      <c r="I58" s="258"/>
    </row>
    <row r="59" spans="1:31" s="162" customFormat="1" ht="29.25" customHeight="1">
      <c r="A59" s="224" t="s">
        <v>373</v>
      </c>
      <c r="B59" s="266" t="s">
        <v>122</v>
      </c>
      <c r="C59" s="247" t="s">
        <v>123</v>
      </c>
      <c r="D59" s="235" t="s">
        <v>30</v>
      </c>
      <c r="E59" s="227">
        <v>14.2</v>
      </c>
      <c r="F59" s="228">
        <v>524.09</v>
      </c>
      <c r="G59" s="228">
        <f>ROUND(F59+(F59*$G$9),2)</f>
        <v>689.07</v>
      </c>
      <c r="H59" s="229">
        <f>ROUND((E59*G59),2)</f>
        <v>9784.7900000000009</v>
      </c>
      <c r="I59" s="230"/>
    </row>
    <row r="60" spans="1:31" s="162" customFormat="1" ht="29.25" customHeight="1">
      <c r="A60" s="253" t="s">
        <v>392</v>
      </c>
      <c r="B60" s="266" t="s">
        <v>393</v>
      </c>
      <c r="C60" s="247" t="s">
        <v>394</v>
      </c>
      <c r="D60" s="266" t="s">
        <v>30</v>
      </c>
      <c r="E60" s="250">
        <v>10.61</v>
      </c>
      <c r="F60" s="251">
        <v>88</v>
      </c>
      <c r="G60" s="251">
        <f>ROUND(F60+(F60*$G$9),2)</f>
        <v>115.7</v>
      </c>
      <c r="H60" s="252">
        <f>ROUND((E60*G60),2)</f>
        <v>1227.58</v>
      </c>
      <c r="I60" s="230"/>
    </row>
    <row r="61" spans="1:31" ht="20.25" customHeight="1">
      <c r="A61" s="48" t="s">
        <v>66</v>
      </c>
      <c r="B61" s="83"/>
      <c r="C61" s="73" t="s">
        <v>335</v>
      </c>
      <c r="D61" s="72"/>
      <c r="E61" s="85"/>
      <c r="F61" s="52"/>
      <c r="G61" s="53"/>
      <c r="H61" s="176">
        <f>SUM(H62:H72)</f>
        <v>111810.9</v>
      </c>
      <c r="I61" s="2"/>
    </row>
    <row r="62" spans="1:31" s="162" customFormat="1" ht="21.75" customHeight="1">
      <c r="A62" s="253" t="s">
        <v>230</v>
      </c>
      <c r="B62" s="235" t="s">
        <v>56</v>
      </c>
      <c r="C62" s="254" t="s">
        <v>57</v>
      </c>
      <c r="D62" s="244" t="s">
        <v>30</v>
      </c>
      <c r="E62" s="227">
        <v>53.76</v>
      </c>
      <c r="F62" s="228">
        <v>327.72</v>
      </c>
      <c r="G62" s="228">
        <f t="shared" ref="G62:G69" si="5">ROUND(F62+(F62*$G$9),2)</f>
        <v>430.89</v>
      </c>
      <c r="H62" s="229">
        <f t="shared" ref="H62:H69" si="6">ROUND((E62*G62),2)</f>
        <v>23164.65</v>
      </c>
      <c r="I62" s="230"/>
    </row>
    <row r="63" spans="1:31" s="162" customFormat="1" ht="25.5">
      <c r="A63" s="253" t="s">
        <v>231</v>
      </c>
      <c r="B63" s="235">
        <v>68050</v>
      </c>
      <c r="C63" s="71" t="s">
        <v>58</v>
      </c>
      <c r="D63" s="244" t="s">
        <v>30</v>
      </c>
      <c r="E63" s="227">
        <v>3.36</v>
      </c>
      <c r="F63" s="228">
        <v>427.24</v>
      </c>
      <c r="G63" s="228">
        <f t="shared" si="5"/>
        <v>561.74</v>
      </c>
      <c r="H63" s="229">
        <f t="shared" si="6"/>
        <v>1887.45</v>
      </c>
      <c r="I63" s="230"/>
    </row>
    <row r="64" spans="1:31" s="162" customFormat="1" ht="51">
      <c r="A64" s="253" t="s">
        <v>351</v>
      </c>
      <c r="B64" s="239" t="s">
        <v>61</v>
      </c>
      <c r="C64" s="254" t="s">
        <v>327</v>
      </c>
      <c r="D64" s="244" t="s">
        <v>17</v>
      </c>
      <c r="E64" s="227">
        <v>10</v>
      </c>
      <c r="F64" s="228">
        <v>293.95</v>
      </c>
      <c r="G64" s="228">
        <f t="shared" si="5"/>
        <v>386.49</v>
      </c>
      <c r="H64" s="229">
        <f t="shared" si="6"/>
        <v>3864.9</v>
      </c>
      <c r="I64" s="230"/>
    </row>
    <row r="65" spans="1:256" s="162" customFormat="1" ht="51">
      <c r="A65" s="253" t="s">
        <v>352</v>
      </c>
      <c r="B65" s="239" t="s">
        <v>62</v>
      </c>
      <c r="C65" s="240" t="s">
        <v>328</v>
      </c>
      <c r="D65" s="244" t="s">
        <v>17</v>
      </c>
      <c r="E65" s="227">
        <v>1</v>
      </c>
      <c r="F65" s="228">
        <v>340.26</v>
      </c>
      <c r="G65" s="228">
        <f t="shared" si="5"/>
        <v>447.37</v>
      </c>
      <c r="H65" s="229">
        <f t="shared" si="6"/>
        <v>447.37</v>
      </c>
      <c r="I65" s="230"/>
    </row>
    <row r="66" spans="1:256" s="162" customFormat="1" ht="22.5" customHeight="1">
      <c r="A66" s="253" t="s">
        <v>353</v>
      </c>
      <c r="B66" s="235" t="s">
        <v>63</v>
      </c>
      <c r="C66" s="71" t="s">
        <v>316</v>
      </c>
      <c r="D66" s="244" t="s">
        <v>30</v>
      </c>
      <c r="E66" s="227">
        <f>8.2*3</f>
        <v>24.599999999999998</v>
      </c>
      <c r="F66" s="228">
        <v>233.56</v>
      </c>
      <c r="G66" s="228">
        <f t="shared" si="5"/>
        <v>307.08</v>
      </c>
      <c r="H66" s="229">
        <f t="shared" si="6"/>
        <v>7554.17</v>
      </c>
      <c r="I66" s="230"/>
    </row>
    <row r="67" spans="1:256" s="162" customFormat="1" ht="25.5">
      <c r="A67" s="253" t="s">
        <v>354</v>
      </c>
      <c r="B67" s="70" t="s">
        <v>67</v>
      </c>
      <c r="C67" s="71" t="s">
        <v>68</v>
      </c>
      <c r="D67" s="244" t="s">
        <v>30</v>
      </c>
      <c r="E67" s="255">
        <v>23.23</v>
      </c>
      <c r="F67" s="256">
        <v>266.95999999999998</v>
      </c>
      <c r="G67" s="228">
        <f t="shared" si="5"/>
        <v>351</v>
      </c>
      <c r="H67" s="257">
        <f t="shared" si="6"/>
        <v>8153.73</v>
      </c>
      <c r="I67" s="230"/>
    </row>
    <row r="68" spans="1:256" s="162" customFormat="1" ht="25.5">
      <c r="A68" s="253" t="s">
        <v>355</v>
      </c>
      <c r="B68" s="70" t="s">
        <v>69</v>
      </c>
      <c r="C68" s="71" t="s">
        <v>70</v>
      </c>
      <c r="D68" s="244" t="s">
        <v>17</v>
      </c>
      <c r="E68" s="255">
        <v>32</v>
      </c>
      <c r="F68" s="256">
        <v>8.52</v>
      </c>
      <c r="G68" s="228">
        <f t="shared" si="5"/>
        <v>11.2</v>
      </c>
      <c r="H68" s="257">
        <f t="shared" si="6"/>
        <v>358.4</v>
      </c>
      <c r="I68" s="230"/>
    </row>
    <row r="69" spans="1:256" s="162" customFormat="1" ht="38.25">
      <c r="A69" s="253" t="s">
        <v>356</v>
      </c>
      <c r="B69" s="235">
        <v>94565</v>
      </c>
      <c r="C69" s="247" t="s">
        <v>326</v>
      </c>
      <c r="D69" s="244" t="s">
        <v>30</v>
      </c>
      <c r="E69" s="227">
        <v>90.69</v>
      </c>
      <c r="F69" s="228">
        <v>380.81</v>
      </c>
      <c r="G69" s="228">
        <f t="shared" si="5"/>
        <v>500.69</v>
      </c>
      <c r="H69" s="229">
        <f t="shared" si="6"/>
        <v>45407.58</v>
      </c>
      <c r="I69" s="258"/>
    </row>
    <row r="70" spans="1:256" s="162" customFormat="1" ht="25.5">
      <c r="A70" s="253" t="s">
        <v>370</v>
      </c>
      <c r="B70" s="235" t="s">
        <v>125</v>
      </c>
      <c r="C70" s="254" t="s">
        <v>126</v>
      </c>
      <c r="D70" s="235" t="s">
        <v>17</v>
      </c>
      <c r="E70" s="259">
        <v>9</v>
      </c>
      <c r="F70" s="260">
        <v>48.74</v>
      </c>
      <c r="G70" s="228">
        <f>ROUND(F70+(F70*$G$9),2)</f>
        <v>64.08</v>
      </c>
      <c r="H70" s="229">
        <f>ROUND((E70*G70),2)</f>
        <v>576.72</v>
      </c>
      <c r="I70" s="230"/>
    </row>
    <row r="71" spans="1:256" s="162" customFormat="1" ht="34.5" customHeight="1">
      <c r="A71" s="253" t="s">
        <v>371</v>
      </c>
      <c r="B71" s="248">
        <v>72119</v>
      </c>
      <c r="C71" s="247" t="s">
        <v>395</v>
      </c>
      <c r="D71" s="249" t="s">
        <v>30</v>
      </c>
      <c r="E71" s="261">
        <v>113.92</v>
      </c>
      <c r="F71" s="262">
        <v>133.26</v>
      </c>
      <c r="G71" s="251">
        <f>ROUND(F71+(F71*$G$9),2)</f>
        <v>175.21</v>
      </c>
      <c r="H71" s="263">
        <f>ROUND((E71*G71),2)</f>
        <v>19959.919999999998</v>
      </c>
      <c r="I71" s="230"/>
    </row>
    <row r="72" spans="1:256" ht="16.5" customHeight="1">
      <c r="A72" s="253" t="s">
        <v>380</v>
      </c>
      <c r="B72" s="248" t="s">
        <v>521</v>
      </c>
      <c r="C72" s="71" t="s">
        <v>319</v>
      </c>
      <c r="D72" s="244" t="s">
        <v>36</v>
      </c>
      <c r="E72" s="227">
        <v>98.2</v>
      </c>
      <c r="F72" s="228">
        <v>3.38</v>
      </c>
      <c r="G72" s="228">
        <f>ROUND(F72+(F72*$G$9),2)</f>
        <v>4.4400000000000004</v>
      </c>
      <c r="H72" s="229">
        <f>ROUND((E72*G72),2)</f>
        <v>436.01</v>
      </c>
      <c r="I72" s="2"/>
    </row>
    <row r="73" spans="1:256" ht="19.5" customHeight="1">
      <c r="A73" s="48" t="s">
        <v>71</v>
      </c>
      <c r="B73" s="83"/>
      <c r="C73" s="73" t="s">
        <v>427</v>
      </c>
      <c r="D73" s="72"/>
      <c r="E73" s="85"/>
      <c r="F73" s="52"/>
      <c r="G73" s="53"/>
      <c r="H73" s="176">
        <f>SUM(H74:H78)</f>
        <v>8048.06</v>
      </c>
      <c r="I73" s="2"/>
    </row>
    <row r="74" spans="1:256" s="162" customFormat="1" ht="29.25" customHeight="1">
      <c r="A74" s="224" t="s">
        <v>228</v>
      </c>
      <c r="B74" s="235" t="s">
        <v>213</v>
      </c>
      <c r="C74" s="71" t="s">
        <v>214</v>
      </c>
      <c r="D74" s="244" t="s">
        <v>30</v>
      </c>
      <c r="E74" s="227">
        <v>78.13</v>
      </c>
      <c r="F74" s="228">
        <v>58.28</v>
      </c>
      <c r="G74" s="228">
        <f>ROUND(F74+(F74*$G$9),2)</f>
        <v>76.63</v>
      </c>
      <c r="H74" s="229">
        <f>ROUND((E74*G74),2)</f>
        <v>5987.1</v>
      </c>
      <c r="I74" s="156"/>
      <c r="J74" s="157"/>
      <c r="K74" s="158"/>
      <c r="L74" s="159"/>
      <c r="M74" s="160"/>
      <c r="N74" s="161"/>
      <c r="O74" s="161"/>
      <c r="P74" s="161"/>
      <c r="Q74" s="156"/>
      <c r="R74" s="157"/>
      <c r="S74" s="158"/>
      <c r="T74" s="159"/>
      <c r="U74" s="160"/>
      <c r="V74" s="161"/>
      <c r="W74" s="161"/>
      <c r="X74" s="161"/>
      <c r="Y74" s="156"/>
      <c r="Z74" s="157"/>
      <c r="AA74" s="158"/>
      <c r="AB74" s="159"/>
      <c r="AC74" s="160"/>
      <c r="AD74" s="161"/>
      <c r="AE74" s="161"/>
      <c r="AF74" s="161"/>
      <c r="AG74" s="156"/>
      <c r="AH74" s="157"/>
      <c r="AI74" s="158"/>
      <c r="AJ74" s="159"/>
      <c r="AK74" s="160"/>
      <c r="AL74" s="161"/>
      <c r="AM74" s="161"/>
      <c r="AN74" s="161"/>
      <c r="AO74" s="156"/>
      <c r="AP74" s="157"/>
      <c r="AQ74" s="158"/>
      <c r="AR74" s="159"/>
      <c r="AS74" s="160"/>
      <c r="AT74" s="161"/>
      <c r="AU74" s="161"/>
      <c r="AV74" s="161"/>
      <c r="AW74" s="156"/>
      <c r="AX74" s="157"/>
      <c r="AY74" s="158"/>
      <c r="AZ74" s="159"/>
      <c r="BA74" s="160"/>
      <c r="BB74" s="161"/>
      <c r="BC74" s="161"/>
      <c r="BD74" s="161"/>
      <c r="BE74" s="156"/>
      <c r="BF74" s="157"/>
      <c r="BG74" s="158"/>
      <c r="BH74" s="159"/>
      <c r="BI74" s="160"/>
      <c r="BJ74" s="161"/>
      <c r="BK74" s="161"/>
      <c r="BL74" s="161"/>
      <c r="BM74" s="156"/>
      <c r="BN74" s="157"/>
      <c r="BO74" s="158"/>
      <c r="BP74" s="159"/>
      <c r="BQ74" s="160"/>
      <c r="BR74" s="161"/>
      <c r="BS74" s="161"/>
      <c r="BT74" s="161"/>
      <c r="BU74" s="156"/>
      <c r="BV74" s="157"/>
      <c r="BW74" s="158"/>
      <c r="BX74" s="159"/>
      <c r="BY74" s="160"/>
      <c r="BZ74" s="161"/>
      <c r="CA74" s="161"/>
      <c r="CB74" s="161"/>
      <c r="CC74" s="156"/>
      <c r="CD74" s="157"/>
      <c r="CE74" s="158"/>
      <c r="CF74" s="159"/>
      <c r="CG74" s="160"/>
      <c r="CH74" s="161"/>
      <c r="CI74" s="161"/>
      <c r="CJ74" s="161"/>
      <c r="CK74" s="156"/>
      <c r="CL74" s="157"/>
      <c r="CM74" s="158"/>
      <c r="CN74" s="159"/>
      <c r="CO74" s="160"/>
      <c r="CP74" s="161"/>
      <c r="CQ74" s="161"/>
      <c r="CR74" s="161"/>
      <c r="CS74" s="156"/>
      <c r="CT74" s="157"/>
      <c r="CU74" s="158"/>
      <c r="CV74" s="159"/>
      <c r="CW74" s="160"/>
      <c r="CX74" s="161"/>
      <c r="CY74" s="161"/>
      <c r="CZ74" s="161"/>
      <c r="DA74" s="156"/>
      <c r="DB74" s="157"/>
      <c r="DC74" s="158"/>
      <c r="DD74" s="159"/>
      <c r="DE74" s="160"/>
      <c r="DF74" s="161"/>
      <c r="DG74" s="161"/>
      <c r="DH74" s="161"/>
      <c r="DI74" s="156"/>
      <c r="DJ74" s="157"/>
      <c r="DK74" s="158"/>
      <c r="DL74" s="159"/>
      <c r="DM74" s="160"/>
      <c r="DN74" s="161"/>
      <c r="DO74" s="161"/>
      <c r="DP74" s="161"/>
      <c r="DQ74" s="156"/>
      <c r="DR74" s="157"/>
      <c r="DS74" s="158"/>
      <c r="DT74" s="159"/>
      <c r="DU74" s="160"/>
      <c r="DV74" s="161"/>
      <c r="DW74" s="161"/>
      <c r="DX74" s="161"/>
      <c r="DY74" s="156"/>
      <c r="DZ74" s="157"/>
      <c r="EA74" s="158"/>
      <c r="EB74" s="159"/>
      <c r="EC74" s="160"/>
      <c r="ED74" s="161"/>
      <c r="EE74" s="161"/>
      <c r="EF74" s="161"/>
      <c r="EG74" s="156"/>
      <c r="EH74" s="157"/>
      <c r="EI74" s="158"/>
      <c r="EJ74" s="159"/>
      <c r="EK74" s="160"/>
      <c r="EL74" s="161"/>
      <c r="EM74" s="161"/>
      <c r="EN74" s="161"/>
      <c r="EO74" s="156"/>
      <c r="EP74" s="157"/>
      <c r="EQ74" s="158"/>
      <c r="ER74" s="159"/>
      <c r="ES74" s="160"/>
      <c r="ET74" s="161"/>
      <c r="EU74" s="161"/>
      <c r="EV74" s="161"/>
      <c r="EW74" s="156"/>
      <c r="EX74" s="157"/>
      <c r="EY74" s="158"/>
      <c r="EZ74" s="159"/>
      <c r="FA74" s="160"/>
      <c r="FB74" s="161"/>
      <c r="FC74" s="161"/>
      <c r="FD74" s="161"/>
      <c r="FE74" s="156"/>
      <c r="FF74" s="157"/>
      <c r="FG74" s="158"/>
      <c r="FH74" s="159"/>
      <c r="FI74" s="160"/>
      <c r="FJ74" s="161"/>
      <c r="FK74" s="161"/>
      <c r="FL74" s="161"/>
      <c r="FM74" s="156"/>
      <c r="FN74" s="157"/>
      <c r="FO74" s="158"/>
      <c r="FP74" s="159"/>
      <c r="FQ74" s="160"/>
      <c r="FR74" s="161"/>
      <c r="FS74" s="161"/>
      <c r="FT74" s="161"/>
      <c r="FU74" s="156"/>
      <c r="FV74" s="157"/>
      <c r="FW74" s="158"/>
      <c r="FX74" s="159"/>
      <c r="FY74" s="160"/>
      <c r="FZ74" s="161"/>
      <c r="GA74" s="161"/>
      <c r="GB74" s="161"/>
      <c r="GC74" s="156"/>
      <c r="GD74" s="157"/>
      <c r="GE74" s="158"/>
      <c r="GF74" s="159"/>
      <c r="GG74" s="160"/>
      <c r="GH74" s="161"/>
      <c r="GI74" s="161"/>
      <c r="GJ74" s="161"/>
      <c r="GK74" s="156"/>
      <c r="GL74" s="157"/>
      <c r="GM74" s="158"/>
      <c r="GN74" s="159"/>
      <c r="GO74" s="160"/>
      <c r="GP74" s="161"/>
      <c r="GQ74" s="161"/>
      <c r="GR74" s="161"/>
      <c r="GS74" s="156"/>
      <c r="GT74" s="157"/>
      <c r="GU74" s="158"/>
      <c r="GV74" s="159"/>
      <c r="GW74" s="160"/>
      <c r="GX74" s="161"/>
      <c r="GY74" s="161"/>
      <c r="GZ74" s="161"/>
      <c r="HA74" s="156"/>
      <c r="HB74" s="157"/>
      <c r="HC74" s="158"/>
      <c r="HD74" s="159"/>
      <c r="HE74" s="160"/>
      <c r="HF74" s="161"/>
      <c r="HG74" s="161"/>
      <c r="HH74" s="161"/>
      <c r="HI74" s="156"/>
      <c r="HJ74" s="157"/>
      <c r="HK74" s="158"/>
      <c r="HL74" s="159"/>
      <c r="HM74" s="160"/>
      <c r="HN74" s="161"/>
      <c r="HO74" s="161"/>
      <c r="HP74" s="161"/>
      <c r="HQ74" s="156"/>
      <c r="HR74" s="157"/>
      <c r="HS74" s="158"/>
      <c r="HT74" s="159"/>
      <c r="HU74" s="160"/>
      <c r="HV74" s="161"/>
      <c r="HW74" s="161"/>
      <c r="HX74" s="161"/>
      <c r="HY74" s="156"/>
      <c r="HZ74" s="157"/>
      <c r="IA74" s="158"/>
      <c r="IB74" s="159"/>
      <c r="IC74" s="160"/>
      <c r="ID74" s="161"/>
      <c r="IE74" s="161"/>
      <c r="IF74" s="161"/>
      <c r="IG74" s="156"/>
      <c r="IH74" s="157"/>
      <c r="II74" s="158"/>
      <c r="IJ74" s="159"/>
      <c r="IK74" s="160"/>
      <c r="IL74" s="161"/>
      <c r="IM74" s="161"/>
      <c r="IN74" s="161"/>
      <c r="IO74" s="156"/>
      <c r="IP74" s="157"/>
      <c r="IQ74" s="158"/>
      <c r="IR74" s="159"/>
      <c r="IS74" s="160"/>
      <c r="IT74" s="161"/>
      <c r="IU74" s="161"/>
      <c r="IV74" s="161"/>
    </row>
    <row r="75" spans="1:256" s="162" customFormat="1" ht="19.5" customHeight="1">
      <c r="A75" s="224" t="s">
        <v>229</v>
      </c>
      <c r="B75" s="70" t="s">
        <v>59</v>
      </c>
      <c r="C75" s="71" t="s">
        <v>60</v>
      </c>
      <c r="D75" s="244" t="s">
        <v>30</v>
      </c>
      <c r="E75" s="227">
        <v>4.08</v>
      </c>
      <c r="F75" s="228">
        <v>239.84</v>
      </c>
      <c r="G75" s="228">
        <f>ROUND(F75+(F75*$G$9),2)</f>
        <v>315.33999999999997</v>
      </c>
      <c r="H75" s="229">
        <f>ROUND((E75*G75),2)</f>
        <v>1286.5899999999999</v>
      </c>
      <c r="I75" s="156"/>
      <c r="J75" s="157"/>
      <c r="K75" s="158"/>
      <c r="L75" s="159"/>
      <c r="M75" s="160"/>
      <c r="N75" s="161"/>
      <c r="O75" s="161"/>
      <c r="P75" s="161"/>
      <c r="Q75" s="156"/>
      <c r="R75" s="157"/>
      <c r="S75" s="158"/>
      <c r="T75" s="159"/>
      <c r="U75" s="160"/>
      <c r="V75" s="161"/>
      <c r="W75" s="161"/>
      <c r="X75" s="161"/>
      <c r="Y75" s="156"/>
      <c r="Z75" s="157"/>
      <c r="AA75" s="158"/>
      <c r="AB75" s="159"/>
      <c r="AC75" s="160"/>
      <c r="AD75" s="161"/>
      <c r="AE75" s="161"/>
      <c r="AF75" s="161"/>
      <c r="AG75" s="156"/>
      <c r="AH75" s="157"/>
      <c r="AI75" s="158"/>
      <c r="AJ75" s="159"/>
      <c r="AK75" s="160"/>
      <c r="AL75" s="161"/>
      <c r="AM75" s="161"/>
      <c r="AN75" s="161"/>
      <c r="AO75" s="156"/>
      <c r="AP75" s="157"/>
      <c r="AQ75" s="158"/>
      <c r="AR75" s="159"/>
      <c r="AS75" s="160"/>
      <c r="AT75" s="161"/>
      <c r="AU75" s="161"/>
      <c r="AV75" s="161"/>
      <c r="AW75" s="156"/>
      <c r="AX75" s="157"/>
      <c r="AY75" s="158"/>
      <c r="AZ75" s="159"/>
      <c r="BA75" s="160"/>
      <c r="BB75" s="161"/>
      <c r="BC75" s="161"/>
      <c r="BD75" s="161"/>
      <c r="BE75" s="156"/>
      <c r="BF75" s="157"/>
      <c r="BG75" s="158"/>
      <c r="BH75" s="159"/>
      <c r="BI75" s="160"/>
      <c r="BJ75" s="161"/>
      <c r="BK75" s="161"/>
      <c r="BL75" s="161"/>
      <c r="BM75" s="156"/>
      <c r="BN75" s="157"/>
      <c r="BO75" s="158"/>
      <c r="BP75" s="159"/>
      <c r="BQ75" s="160"/>
      <c r="BR75" s="161"/>
      <c r="BS75" s="161"/>
      <c r="BT75" s="161"/>
      <c r="BU75" s="156"/>
      <c r="BV75" s="157"/>
      <c r="BW75" s="158"/>
      <c r="BX75" s="159"/>
      <c r="BY75" s="160"/>
      <c r="BZ75" s="161"/>
      <c r="CA75" s="161"/>
      <c r="CB75" s="161"/>
      <c r="CC75" s="156"/>
      <c r="CD75" s="157"/>
      <c r="CE75" s="158"/>
      <c r="CF75" s="159"/>
      <c r="CG75" s="160"/>
      <c r="CH75" s="161"/>
      <c r="CI75" s="161"/>
      <c r="CJ75" s="161"/>
      <c r="CK75" s="156"/>
      <c r="CL75" s="157"/>
      <c r="CM75" s="158"/>
      <c r="CN75" s="159"/>
      <c r="CO75" s="160"/>
      <c r="CP75" s="161"/>
      <c r="CQ75" s="161"/>
      <c r="CR75" s="161"/>
      <c r="CS75" s="156"/>
      <c r="CT75" s="157"/>
      <c r="CU75" s="158"/>
      <c r="CV75" s="159"/>
      <c r="CW75" s="160"/>
      <c r="CX75" s="161"/>
      <c r="CY75" s="161"/>
      <c r="CZ75" s="161"/>
      <c r="DA75" s="156"/>
      <c r="DB75" s="157"/>
      <c r="DC75" s="158"/>
      <c r="DD75" s="159"/>
      <c r="DE75" s="160"/>
      <c r="DF75" s="161"/>
      <c r="DG75" s="161"/>
      <c r="DH75" s="161"/>
      <c r="DI75" s="156"/>
      <c r="DJ75" s="157"/>
      <c r="DK75" s="158"/>
      <c r="DL75" s="159"/>
      <c r="DM75" s="160"/>
      <c r="DN75" s="161"/>
      <c r="DO75" s="161"/>
      <c r="DP75" s="161"/>
      <c r="DQ75" s="156"/>
      <c r="DR75" s="157"/>
      <c r="DS75" s="158"/>
      <c r="DT75" s="159"/>
      <c r="DU75" s="160"/>
      <c r="DV75" s="161"/>
      <c r="DW75" s="161"/>
      <c r="DX75" s="161"/>
      <c r="DY75" s="156"/>
      <c r="DZ75" s="157"/>
      <c r="EA75" s="158"/>
      <c r="EB75" s="159"/>
      <c r="EC75" s="160"/>
      <c r="ED75" s="161"/>
      <c r="EE75" s="161"/>
      <c r="EF75" s="161"/>
      <c r="EG75" s="156"/>
      <c r="EH75" s="157"/>
      <c r="EI75" s="158"/>
      <c r="EJ75" s="159"/>
      <c r="EK75" s="160"/>
      <c r="EL75" s="161"/>
      <c r="EM75" s="161"/>
      <c r="EN75" s="161"/>
      <c r="EO75" s="156"/>
      <c r="EP75" s="157"/>
      <c r="EQ75" s="158"/>
      <c r="ER75" s="159"/>
      <c r="ES75" s="160"/>
      <c r="ET75" s="161"/>
      <c r="EU75" s="161"/>
      <c r="EV75" s="161"/>
      <c r="EW75" s="156"/>
      <c r="EX75" s="157"/>
      <c r="EY75" s="158"/>
      <c r="EZ75" s="159"/>
      <c r="FA75" s="160"/>
      <c r="FB75" s="161"/>
      <c r="FC75" s="161"/>
      <c r="FD75" s="161"/>
      <c r="FE75" s="156"/>
      <c r="FF75" s="157"/>
      <c r="FG75" s="158"/>
      <c r="FH75" s="159"/>
      <c r="FI75" s="160"/>
      <c r="FJ75" s="161"/>
      <c r="FK75" s="161"/>
      <c r="FL75" s="161"/>
      <c r="FM75" s="156"/>
      <c r="FN75" s="157"/>
      <c r="FO75" s="158"/>
      <c r="FP75" s="159"/>
      <c r="FQ75" s="160"/>
      <c r="FR75" s="161"/>
      <c r="FS75" s="161"/>
      <c r="FT75" s="161"/>
      <c r="FU75" s="156"/>
      <c r="FV75" s="157"/>
      <c r="FW75" s="158"/>
      <c r="FX75" s="159"/>
      <c r="FY75" s="160"/>
      <c r="FZ75" s="161"/>
      <c r="GA75" s="161"/>
      <c r="GB75" s="161"/>
      <c r="GC75" s="156"/>
      <c r="GD75" s="157"/>
      <c r="GE75" s="158"/>
      <c r="GF75" s="159"/>
      <c r="GG75" s="160"/>
      <c r="GH75" s="161"/>
      <c r="GI75" s="161"/>
      <c r="GJ75" s="161"/>
      <c r="GK75" s="156"/>
      <c r="GL75" s="157"/>
      <c r="GM75" s="158"/>
      <c r="GN75" s="159"/>
      <c r="GO75" s="160"/>
      <c r="GP75" s="161"/>
      <c r="GQ75" s="161"/>
      <c r="GR75" s="161"/>
      <c r="GS75" s="156"/>
      <c r="GT75" s="157"/>
      <c r="GU75" s="158"/>
      <c r="GV75" s="159"/>
      <c r="GW75" s="160"/>
      <c r="GX75" s="161"/>
      <c r="GY75" s="161"/>
      <c r="GZ75" s="161"/>
      <c r="HA75" s="156"/>
      <c r="HB75" s="157"/>
      <c r="HC75" s="158"/>
      <c r="HD75" s="159"/>
      <c r="HE75" s="160"/>
      <c r="HF75" s="161"/>
      <c r="HG75" s="161"/>
      <c r="HH75" s="161"/>
      <c r="HI75" s="156"/>
      <c r="HJ75" s="157"/>
      <c r="HK75" s="158"/>
      <c r="HL75" s="159"/>
      <c r="HM75" s="160"/>
      <c r="HN75" s="161"/>
      <c r="HO75" s="161"/>
      <c r="HP75" s="161"/>
      <c r="HQ75" s="156"/>
      <c r="HR75" s="157"/>
      <c r="HS75" s="158"/>
      <c r="HT75" s="159"/>
      <c r="HU75" s="160"/>
      <c r="HV75" s="161"/>
      <c r="HW75" s="161"/>
      <c r="HX75" s="161"/>
      <c r="HY75" s="156"/>
      <c r="HZ75" s="157"/>
      <c r="IA75" s="158"/>
      <c r="IB75" s="159"/>
      <c r="IC75" s="160"/>
      <c r="ID75" s="161"/>
      <c r="IE75" s="161"/>
      <c r="IF75" s="161"/>
      <c r="IG75" s="156"/>
      <c r="IH75" s="157"/>
      <c r="II75" s="158"/>
      <c r="IJ75" s="159"/>
      <c r="IK75" s="160"/>
      <c r="IL75" s="161"/>
      <c r="IM75" s="161"/>
      <c r="IN75" s="161"/>
      <c r="IO75" s="156"/>
      <c r="IP75" s="157"/>
      <c r="IQ75" s="158"/>
      <c r="IR75" s="159"/>
      <c r="IS75" s="160"/>
      <c r="IT75" s="161"/>
      <c r="IU75" s="161"/>
      <c r="IV75" s="161"/>
    </row>
    <row r="76" spans="1:256" s="162" customFormat="1" ht="29.25" customHeight="1">
      <c r="A76" s="224" t="s">
        <v>368</v>
      </c>
      <c r="B76" s="248" t="s">
        <v>396</v>
      </c>
      <c r="C76" s="247" t="s">
        <v>397</v>
      </c>
      <c r="D76" s="249" t="s">
        <v>30</v>
      </c>
      <c r="E76" s="250">
        <v>87.36</v>
      </c>
      <c r="F76" s="251">
        <v>2.15</v>
      </c>
      <c r="G76" s="251">
        <f>ROUND(F76+(F76*$G$9),2)</f>
        <v>2.83</v>
      </c>
      <c r="H76" s="252">
        <f>ROUND((E76*G76),2)</f>
        <v>247.23</v>
      </c>
      <c r="I76" s="156"/>
      <c r="J76" s="157"/>
      <c r="K76" s="158"/>
      <c r="L76" s="159"/>
      <c r="M76" s="160"/>
      <c r="N76" s="161"/>
      <c r="O76" s="161"/>
      <c r="P76" s="161"/>
      <c r="Q76" s="156"/>
      <c r="R76" s="157"/>
      <c r="S76" s="158"/>
      <c r="T76" s="159"/>
      <c r="U76" s="160"/>
      <c r="V76" s="161"/>
      <c r="W76" s="161"/>
      <c r="X76" s="161"/>
      <c r="Y76" s="156"/>
      <c r="Z76" s="157"/>
      <c r="AA76" s="158"/>
      <c r="AB76" s="159"/>
      <c r="AC76" s="160"/>
      <c r="AD76" s="161"/>
      <c r="AE76" s="161"/>
      <c r="AF76" s="161"/>
      <c r="AG76" s="156"/>
      <c r="AH76" s="157"/>
      <c r="AI76" s="158"/>
      <c r="AJ76" s="159"/>
      <c r="AK76" s="160"/>
      <c r="AL76" s="161"/>
      <c r="AM76" s="161"/>
      <c r="AN76" s="161"/>
      <c r="AO76" s="156"/>
      <c r="AP76" s="157"/>
      <c r="AQ76" s="158"/>
      <c r="AR76" s="159"/>
      <c r="AS76" s="160"/>
      <c r="AT76" s="161"/>
      <c r="AU76" s="161"/>
      <c r="AV76" s="161"/>
      <c r="AW76" s="156"/>
      <c r="AX76" s="157"/>
      <c r="AY76" s="158"/>
      <c r="AZ76" s="159"/>
      <c r="BA76" s="160"/>
      <c r="BB76" s="161"/>
      <c r="BC76" s="161"/>
      <c r="BD76" s="161"/>
      <c r="BE76" s="156"/>
      <c r="BF76" s="157"/>
      <c r="BG76" s="158"/>
      <c r="BH76" s="159"/>
      <c r="BI76" s="160"/>
      <c r="BJ76" s="161"/>
      <c r="BK76" s="161"/>
      <c r="BL76" s="161"/>
      <c r="BM76" s="156"/>
      <c r="BN76" s="157"/>
      <c r="BO76" s="158"/>
      <c r="BP76" s="159"/>
      <c r="BQ76" s="160"/>
      <c r="BR76" s="161"/>
      <c r="BS76" s="161"/>
      <c r="BT76" s="161"/>
      <c r="BU76" s="156"/>
      <c r="BV76" s="157"/>
      <c r="BW76" s="158"/>
      <c r="BX76" s="159"/>
      <c r="BY76" s="160"/>
      <c r="BZ76" s="161"/>
      <c r="CA76" s="161"/>
      <c r="CB76" s="161"/>
      <c r="CC76" s="156"/>
      <c r="CD76" s="157"/>
      <c r="CE76" s="158"/>
      <c r="CF76" s="159"/>
      <c r="CG76" s="160"/>
      <c r="CH76" s="161"/>
      <c r="CI76" s="161"/>
      <c r="CJ76" s="161"/>
      <c r="CK76" s="156"/>
      <c r="CL76" s="157"/>
      <c r="CM76" s="158"/>
      <c r="CN76" s="159"/>
      <c r="CO76" s="160"/>
      <c r="CP76" s="161"/>
      <c r="CQ76" s="161"/>
      <c r="CR76" s="161"/>
      <c r="CS76" s="156"/>
      <c r="CT76" s="157"/>
      <c r="CU76" s="158"/>
      <c r="CV76" s="159"/>
      <c r="CW76" s="160"/>
      <c r="CX76" s="161"/>
      <c r="CY76" s="161"/>
      <c r="CZ76" s="161"/>
      <c r="DA76" s="156"/>
      <c r="DB76" s="157"/>
      <c r="DC76" s="158"/>
      <c r="DD76" s="159"/>
      <c r="DE76" s="160"/>
      <c r="DF76" s="161"/>
      <c r="DG76" s="161"/>
      <c r="DH76" s="161"/>
      <c r="DI76" s="156"/>
      <c r="DJ76" s="157"/>
      <c r="DK76" s="158"/>
      <c r="DL76" s="159"/>
      <c r="DM76" s="160"/>
      <c r="DN76" s="161"/>
      <c r="DO76" s="161"/>
      <c r="DP76" s="161"/>
      <c r="DQ76" s="156"/>
      <c r="DR76" s="157"/>
      <c r="DS76" s="158"/>
      <c r="DT76" s="159"/>
      <c r="DU76" s="160"/>
      <c r="DV76" s="161"/>
      <c r="DW76" s="161"/>
      <c r="DX76" s="161"/>
      <c r="DY76" s="156"/>
      <c r="DZ76" s="157"/>
      <c r="EA76" s="158"/>
      <c r="EB76" s="159"/>
      <c r="EC76" s="160"/>
      <c r="ED76" s="161"/>
      <c r="EE76" s="161"/>
      <c r="EF76" s="161"/>
      <c r="EG76" s="156"/>
      <c r="EH76" s="157"/>
      <c r="EI76" s="158"/>
      <c r="EJ76" s="159"/>
      <c r="EK76" s="160"/>
      <c r="EL76" s="161"/>
      <c r="EM76" s="161"/>
      <c r="EN76" s="161"/>
      <c r="EO76" s="156"/>
      <c r="EP76" s="157"/>
      <c r="EQ76" s="158"/>
      <c r="ER76" s="159"/>
      <c r="ES76" s="160"/>
      <c r="ET76" s="161"/>
      <c r="EU76" s="161"/>
      <c r="EV76" s="161"/>
      <c r="EW76" s="156"/>
      <c r="EX76" s="157"/>
      <c r="EY76" s="158"/>
      <c r="EZ76" s="159"/>
      <c r="FA76" s="160"/>
      <c r="FB76" s="161"/>
      <c r="FC76" s="161"/>
      <c r="FD76" s="161"/>
      <c r="FE76" s="156"/>
      <c r="FF76" s="157"/>
      <c r="FG76" s="158"/>
      <c r="FH76" s="159"/>
      <c r="FI76" s="160"/>
      <c r="FJ76" s="161"/>
      <c r="FK76" s="161"/>
      <c r="FL76" s="161"/>
      <c r="FM76" s="156"/>
      <c r="FN76" s="157"/>
      <c r="FO76" s="158"/>
      <c r="FP76" s="159"/>
      <c r="FQ76" s="160"/>
      <c r="FR76" s="161"/>
      <c r="FS76" s="161"/>
      <c r="FT76" s="161"/>
      <c r="FU76" s="156"/>
      <c r="FV76" s="157"/>
      <c r="FW76" s="158"/>
      <c r="FX76" s="159"/>
      <c r="FY76" s="160"/>
      <c r="FZ76" s="161"/>
      <c r="GA76" s="161"/>
      <c r="GB76" s="161"/>
      <c r="GC76" s="156"/>
      <c r="GD76" s="157"/>
      <c r="GE76" s="158"/>
      <c r="GF76" s="159"/>
      <c r="GG76" s="160"/>
      <c r="GH76" s="161"/>
      <c r="GI76" s="161"/>
      <c r="GJ76" s="161"/>
      <c r="GK76" s="156"/>
      <c r="GL76" s="157"/>
      <c r="GM76" s="158"/>
      <c r="GN76" s="159"/>
      <c r="GO76" s="160"/>
      <c r="GP76" s="161"/>
      <c r="GQ76" s="161"/>
      <c r="GR76" s="161"/>
      <c r="GS76" s="156"/>
      <c r="GT76" s="157"/>
      <c r="GU76" s="158"/>
      <c r="GV76" s="159"/>
      <c r="GW76" s="160"/>
      <c r="GX76" s="161"/>
      <c r="GY76" s="161"/>
      <c r="GZ76" s="161"/>
      <c r="HA76" s="156"/>
      <c r="HB76" s="157"/>
      <c r="HC76" s="158"/>
      <c r="HD76" s="159"/>
      <c r="HE76" s="160"/>
      <c r="HF76" s="161"/>
      <c r="HG76" s="161"/>
      <c r="HH76" s="161"/>
      <c r="HI76" s="156"/>
      <c r="HJ76" s="157"/>
      <c r="HK76" s="158"/>
      <c r="HL76" s="159"/>
      <c r="HM76" s="160"/>
      <c r="HN76" s="161"/>
      <c r="HO76" s="161"/>
      <c r="HP76" s="161"/>
      <c r="HQ76" s="156"/>
      <c r="HR76" s="157"/>
      <c r="HS76" s="158"/>
      <c r="HT76" s="159"/>
      <c r="HU76" s="160"/>
      <c r="HV76" s="161"/>
      <c r="HW76" s="161"/>
      <c r="HX76" s="161"/>
      <c r="HY76" s="156"/>
      <c r="HZ76" s="157"/>
      <c r="IA76" s="158"/>
      <c r="IB76" s="159"/>
      <c r="IC76" s="160"/>
      <c r="ID76" s="161"/>
      <c r="IE76" s="161"/>
      <c r="IF76" s="161"/>
      <c r="IG76" s="156"/>
      <c r="IH76" s="157"/>
      <c r="II76" s="158"/>
      <c r="IJ76" s="159"/>
      <c r="IK76" s="160"/>
      <c r="IL76" s="161"/>
      <c r="IM76" s="161"/>
      <c r="IN76" s="161"/>
      <c r="IO76" s="156"/>
      <c r="IP76" s="157"/>
      <c r="IQ76" s="158"/>
      <c r="IR76" s="159"/>
      <c r="IS76" s="160"/>
      <c r="IT76" s="161"/>
      <c r="IU76" s="161"/>
      <c r="IV76" s="161"/>
    </row>
    <row r="77" spans="1:256" s="162" customFormat="1" ht="24.75" customHeight="1">
      <c r="A77" s="224" t="s">
        <v>429</v>
      </c>
      <c r="B77" s="248" t="s">
        <v>459</v>
      </c>
      <c r="C77" s="247" t="s">
        <v>460</v>
      </c>
      <c r="D77" s="244" t="s">
        <v>43</v>
      </c>
      <c r="E77" s="227">
        <v>5.6</v>
      </c>
      <c r="F77" s="228">
        <v>25.68</v>
      </c>
      <c r="G77" s="228">
        <f>ROUND(F77+(F77*$G$9),2)</f>
        <v>33.76</v>
      </c>
      <c r="H77" s="229">
        <f>ROUND((E77*G77),2)</f>
        <v>189.06</v>
      </c>
      <c r="I77" s="156"/>
      <c r="J77" s="157"/>
      <c r="K77" s="158"/>
      <c r="L77" s="159"/>
      <c r="M77" s="160"/>
      <c r="N77" s="161"/>
      <c r="O77" s="161"/>
      <c r="P77" s="161"/>
      <c r="Q77" s="156"/>
      <c r="R77" s="157"/>
      <c r="S77" s="158"/>
      <c r="T77" s="159"/>
      <c r="U77" s="160"/>
      <c r="V77" s="161"/>
      <c r="W77" s="161"/>
      <c r="X77" s="161"/>
      <c r="Y77" s="156"/>
      <c r="Z77" s="157"/>
      <c r="AA77" s="158"/>
      <c r="AB77" s="159"/>
      <c r="AC77" s="160"/>
      <c r="AD77" s="161"/>
      <c r="AE77" s="161"/>
      <c r="AF77" s="161"/>
      <c r="AG77" s="156"/>
      <c r="AH77" s="157"/>
      <c r="AI77" s="158"/>
      <c r="AJ77" s="159"/>
      <c r="AK77" s="160"/>
      <c r="AL77" s="161"/>
      <c r="AM77" s="161"/>
      <c r="AN77" s="161"/>
      <c r="AO77" s="156"/>
      <c r="AP77" s="157"/>
      <c r="AQ77" s="158"/>
      <c r="AR77" s="159"/>
      <c r="AS77" s="160"/>
      <c r="AT77" s="161"/>
      <c r="AU77" s="161"/>
      <c r="AV77" s="161"/>
      <c r="AW77" s="156"/>
      <c r="AX77" s="157"/>
      <c r="AY77" s="158"/>
      <c r="AZ77" s="159"/>
      <c r="BA77" s="160"/>
      <c r="BB77" s="161"/>
      <c r="BC77" s="161"/>
      <c r="BD77" s="161"/>
      <c r="BE77" s="156"/>
      <c r="BF77" s="157"/>
      <c r="BG77" s="158"/>
      <c r="BH77" s="159"/>
      <c r="BI77" s="160"/>
      <c r="BJ77" s="161"/>
      <c r="BK77" s="161"/>
      <c r="BL77" s="161"/>
      <c r="BM77" s="156"/>
      <c r="BN77" s="157"/>
      <c r="BO77" s="158"/>
      <c r="BP77" s="159"/>
      <c r="BQ77" s="160"/>
      <c r="BR77" s="161"/>
      <c r="BS77" s="161"/>
      <c r="BT77" s="161"/>
      <c r="BU77" s="156"/>
      <c r="BV77" s="157"/>
      <c r="BW77" s="158"/>
      <c r="BX77" s="159"/>
      <c r="BY77" s="160"/>
      <c r="BZ77" s="161"/>
      <c r="CA77" s="161"/>
      <c r="CB77" s="161"/>
      <c r="CC77" s="156"/>
      <c r="CD77" s="157"/>
      <c r="CE77" s="158"/>
      <c r="CF77" s="159"/>
      <c r="CG77" s="160"/>
      <c r="CH77" s="161"/>
      <c r="CI77" s="161"/>
      <c r="CJ77" s="161"/>
      <c r="CK77" s="156"/>
      <c r="CL77" s="157"/>
      <c r="CM77" s="158"/>
      <c r="CN77" s="159"/>
      <c r="CO77" s="160"/>
      <c r="CP77" s="161"/>
      <c r="CQ77" s="161"/>
      <c r="CR77" s="161"/>
      <c r="CS77" s="156"/>
      <c r="CT77" s="157"/>
      <c r="CU77" s="158"/>
      <c r="CV77" s="159"/>
      <c r="CW77" s="160"/>
      <c r="CX77" s="161"/>
      <c r="CY77" s="161"/>
      <c r="CZ77" s="161"/>
      <c r="DA77" s="156"/>
      <c r="DB77" s="157"/>
      <c r="DC77" s="158"/>
      <c r="DD77" s="159"/>
      <c r="DE77" s="160"/>
      <c r="DF77" s="161"/>
      <c r="DG77" s="161"/>
      <c r="DH77" s="161"/>
      <c r="DI77" s="156"/>
      <c r="DJ77" s="157"/>
      <c r="DK77" s="158"/>
      <c r="DL77" s="159"/>
      <c r="DM77" s="160"/>
      <c r="DN77" s="161"/>
      <c r="DO77" s="161"/>
      <c r="DP77" s="161"/>
      <c r="DQ77" s="156"/>
      <c r="DR77" s="157"/>
      <c r="DS77" s="158"/>
      <c r="DT77" s="159"/>
      <c r="DU77" s="160"/>
      <c r="DV77" s="161"/>
      <c r="DW77" s="161"/>
      <c r="DX77" s="161"/>
      <c r="DY77" s="156"/>
      <c r="DZ77" s="157"/>
      <c r="EA77" s="158"/>
      <c r="EB77" s="159"/>
      <c r="EC77" s="160"/>
      <c r="ED77" s="161"/>
      <c r="EE77" s="161"/>
      <c r="EF77" s="161"/>
      <c r="EG77" s="156"/>
      <c r="EH77" s="157"/>
      <c r="EI77" s="158"/>
      <c r="EJ77" s="159"/>
      <c r="EK77" s="160"/>
      <c r="EL77" s="161"/>
      <c r="EM77" s="161"/>
      <c r="EN77" s="161"/>
      <c r="EO77" s="156"/>
      <c r="EP77" s="157"/>
      <c r="EQ77" s="158"/>
      <c r="ER77" s="159"/>
      <c r="ES77" s="160"/>
      <c r="ET77" s="161"/>
      <c r="EU77" s="161"/>
      <c r="EV77" s="161"/>
      <c r="EW77" s="156"/>
      <c r="EX77" s="157"/>
      <c r="EY77" s="158"/>
      <c r="EZ77" s="159"/>
      <c r="FA77" s="160"/>
      <c r="FB77" s="161"/>
      <c r="FC77" s="161"/>
      <c r="FD77" s="161"/>
      <c r="FE77" s="156"/>
      <c r="FF77" s="157"/>
      <c r="FG77" s="158"/>
      <c r="FH77" s="159"/>
      <c r="FI77" s="160"/>
      <c r="FJ77" s="161"/>
      <c r="FK77" s="161"/>
      <c r="FL77" s="161"/>
      <c r="FM77" s="156"/>
      <c r="FN77" s="157"/>
      <c r="FO77" s="158"/>
      <c r="FP77" s="159"/>
      <c r="FQ77" s="160"/>
      <c r="FR77" s="161"/>
      <c r="FS77" s="161"/>
      <c r="FT77" s="161"/>
      <c r="FU77" s="156"/>
      <c r="FV77" s="157"/>
      <c r="FW77" s="158"/>
      <c r="FX77" s="159"/>
      <c r="FY77" s="160"/>
      <c r="FZ77" s="161"/>
      <c r="GA77" s="161"/>
      <c r="GB77" s="161"/>
      <c r="GC77" s="156"/>
      <c r="GD77" s="157"/>
      <c r="GE77" s="158"/>
      <c r="GF77" s="159"/>
      <c r="GG77" s="160"/>
      <c r="GH77" s="161"/>
      <c r="GI77" s="161"/>
      <c r="GJ77" s="161"/>
      <c r="GK77" s="156"/>
      <c r="GL77" s="157"/>
      <c r="GM77" s="158"/>
      <c r="GN77" s="159"/>
      <c r="GO77" s="160"/>
      <c r="GP77" s="161"/>
      <c r="GQ77" s="161"/>
      <c r="GR77" s="161"/>
      <c r="GS77" s="156"/>
      <c r="GT77" s="157"/>
      <c r="GU77" s="158"/>
      <c r="GV77" s="159"/>
      <c r="GW77" s="160"/>
      <c r="GX77" s="161"/>
      <c r="GY77" s="161"/>
      <c r="GZ77" s="161"/>
      <c r="HA77" s="156"/>
      <c r="HB77" s="157"/>
      <c r="HC77" s="158"/>
      <c r="HD77" s="159"/>
      <c r="HE77" s="160"/>
      <c r="HF77" s="161"/>
      <c r="HG77" s="161"/>
      <c r="HH77" s="161"/>
      <c r="HI77" s="156"/>
      <c r="HJ77" s="157"/>
      <c r="HK77" s="158"/>
      <c r="HL77" s="159"/>
      <c r="HM77" s="160"/>
      <c r="HN77" s="161"/>
      <c r="HO77" s="161"/>
      <c r="HP77" s="161"/>
      <c r="HQ77" s="156"/>
      <c r="HR77" s="157"/>
      <c r="HS77" s="158"/>
      <c r="HT77" s="159"/>
      <c r="HU77" s="160"/>
      <c r="HV77" s="161"/>
      <c r="HW77" s="161"/>
      <c r="HX77" s="161"/>
      <c r="HY77" s="156"/>
      <c r="HZ77" s="157"/>
      <c r="IA77" s="158"/>
      <c r="IB77" s="159"/>
      <c r="IC77" s="160"/>
      <c r="ID77" s="161"/>
      <c r="IE77" s="161"/>
      <c r="IF77" s="161"/>
      <c r="IG77" s="156"/>
      <c r="IH77" s="157"/>
      <c r="II77" s="158"/>
      <c r="IJ77" s="159"/>
      <c r="IK77" s="160"/>
      <c r="IL77" s="161"/>
      <c r="IM77" s="161"/>
      <c r="IN77" s="161"/>
      <c r="IO77" s="156"/>
      <c r="IP77" s="157"/>
      <c r="IQ77" s="158"/>
      <c r="IR77" s="159"/>
      <c r="IS77" s="160"/>
      <c r="IT77" s="161"/>
      <c r="IU77" s="161"/>
      <c r="IV77" s="161"/>
    </row>
    <row r="78" spans="1:256" s="162" customFormat="1" ht="43.5" customHeight="1">
      <c r="A78" s="224" t="s">
        <v>430</v>
      </c>
      <c r="B78" s="70">
        <v>94992</v>
      </c>
      <c r="C78" s="71" t="s">
        <v>208</v>
      </c>
      <c r="D78" s="244" t="s">
        <v>30</v>
      </c>
      <c r="E78" s="227">
        <v>5.24</v>
      </c>
      <c r="F78" s="228">
        <v>49.07</v>
      </c>
      <c r="G78" s="228">
        <f>ROUND(F78+(F78*$G$9),2)</f>
        <v>64.52</v>
      </c>
      <c r="H78" s="229">
        <f>ROUND((E78*G78),2)</f>
        <v>338.08</v>
      </c>
      <c r="I78" s="156"/>
      <c r="J78" s="157"/>
      <c r="K78" s="158"/>
      <c r="L78" s="159"/>
      <c r="M78" s="160"/>
      <c r="N78" s="161"/>
      <c r="O78" s="161"/>
      <c r="P78" s="161"/>
      <c r="Q78" s="156"/>
      <c r="R78" s="157"/>
      <c r="S78" s="158"/>
      <c r="T78" s="159"/>
      <c r="U78" s="160"/>
      <c r="V78" s="161"/>
      <c r="W78" s="161"/>
      <c r="X78" s="161"/>
      <c r="Y78" s="156"/>
      <c r="Z78" s="157"/>
      <c r="AA78" s="158"/>
      <c r="AB78" s="159"/>
      <c r="AC78" s="160"/>
      <c r="AD78" s="161"/>
      <c r="AE78" s="161"/>
      <c r="AF78" s="161"/>
      <c r="AG78" s="156"/>
      <c r="AH78" s="157"/>
      <c r="AI78" s="158"/>
      <c r="AJ78" s="159"/>
      <c r="AK78" s="160"/>
      <c r="AL78" s="161"/>
      <c r="AM78" s="161"/>
      <c r="AN78" s="161"/>
      <c r="AO78" s="156"/>
      <c r="AP78" s="157"/>
      <c r="AQ78" s="158"/>
      <c r="AR78" s="159"/>
      <c r="AS78" s="160"/>
      <c r="AT78" s="161"/>
      <c r="AU78" s="161"/>
      <c r="AV78" s="161"/>
      <c r="AW78" s="156"/>
      <c r="AX78" s="157"/>
      <c r="AY78" s="158"/>
      <c r="AZ78" s="159"/>
      <c r="BA78" s="160"/>
      <c r="BB78" s="161"/>
      <c r="BC78" s="161"/>
      <c r="BD78" s="161"/>
      <c r="BE78" s="156"/>
      <c r="BF78" s="157"/>
      <c r="BG78" s="158"/>
      <c r="BH78" s="159"/>
      <c r="BI78" s="160"/>
      <c r="BJ78" s="161"/>
      <c r="BK78" s="161"/>
      <c r="BL78" s="161"/>
      <c r="BM78" s="156"/>
      <c r="BN78" s="157"/>
      <c r="BO78" s="158"/>
      <c r="BP78" s="159"/>
      <c r="BQ78" s="160"/>
      <c r="BR78" s="161"/>
      <c r="BS78" s="161"/>
      <c r="BT78" s="161"/>
      <c r="BU78" s="156"/>
      <c r="BV78" s="157"/>
      <c r="BW78" s="158"/>
      <c r="BX78" s="159"/>
      <c r="BY78" s="160"/>
      <c r="BZ78" s="161"/>
      <c r="CA78" s="161"/>
      <c r="CB78" s="161"/>
      <c r="CC78" s="156"/>
      <c r="CD78" s="157"/>
      <c r="CE78" s="158"/>
      <c r="CF78" s="159"/>
      <c r="CG78" s="160"/>
      <c r="CH78" s="161"/>
      <c r="CI78" s="161"/>
      <c r="CJ78" s="161"/>
      <c r="CK78" s="156"/>
      <c r="CL78" s="157"/>
      <c r="CM78" s="158"/>
      <c r="CN78" s="159"/>
      <c r="CO78" s="160"/>
      <c r="CP78" s="161"/>
      <c r="CQ78" s="161"/>
      <c r="CR78" s="161"/>
      <c r="CS78" s="156"/>
      <c r="CT78" s="157"/>
      <c r="CU78" s="158"/>
      <c r="CV78" s="159"/>
      <c r="CW78" s="160"/>
      <c r="CX78" s="161"/>
      <c r="CY78" s="161"/>
      <c r="CZ78" s="161"/>
      <c r="DA78" s="156"/>
      <c r="DB78" s="157"/>
      <c r="DC78" s="158"/>
      <c r="DD78" s="159"/>
      <c r="DE78" s="160"/>
      <c r="DF78" s="161"/>
      <c r="DG78" s="161"/>
      <c r="DH78" s="161"/>
      <c r="DI78" s="156"/>
      <c r="DJ78" s="157"/>
      <c r="DK78" s="158"/>
      <c r="DL78" s="159"/>
      <c r="DM78" s="160"/>
      <c r="DN78" s="161"/>
      <c r="DO78" s="161"/>
      <c r="DP78" s="161"/>
      <c r="DQ78" s="156"/>
      <c r="DR78" s="157"/>
      <c r="DS78" s="158"/>
      <c r="DT78" s="159"/>
      <c r="DU78" s="160"/>
      <c r="DV78" s="161"/>
      <c r="DW78" s="161"/>
      <c r="DX78" s="161"/>
      <c r="DY78" s="156"/>
      <c r="DZ78" s="157"/>
      <c r="EA78" s="158"/>
      <c r="EB78" s="159"/>
      <c r="EC78" s="160"/>
      <c r="ED78" s="161"/>
      <c r="EE78" s="161"/>
      <c r="EF78" s="161"/>
      <c r="EG78" s="156"/>
      <c r="EH78" s="157"/>
      <c r="EI78" s="158"/>
      <c r="EJ78" s="159"/>
      <c r="EK78" s="160"/>
      <c r="EL78" s="161"/>
      <c r="EM78" s="161"/>
      <c r="EN78" s="161"/>
      <c r="EO78" s="156"/>
      <c r="EP78" s="157"/>
      <c r="EQ78" s="158"/>
      <c r="ER78" s="159"/>
      <c r="ES78" s="160"/>
      <c r="ET78" s="161"/>
      <c r="EU78" s="161"/>
      <c r="EV78" s="161"/>
      <c r="EW78" s="156"/>
      <c r="EX78" s="157"/>
      <c r="EY78" s="158"/>
      <c r="EZ78" s="159"/>
      <c r="FA78" s="160"/>
      <c r="FB78" s="161"/>
      <c r="FC78" s="161"/>
      <c r="FD78" s="161"/>
      <c r="FE78" s="156"/>
      <c r="FF78" s="157"/>
      <c r="FG78" s="158"/>
      <c r="FH78" s="159"/>
      <c r="FI78" s="160"/>
      <c r="FJ78" s="161"/>
      <c r="FK78" s="161"/>
      <c r="FL78" s="161"/>
      <c r="FM78" s="156"/>
      <c r="FN78" s="157"/>
      <c r="FO78" s="158"/>
      <c r="FP78" s="159"/>
      <c r="FQ78" s="160"/>
      <c r="FR78" s="161"/>
      <c r="FS78" s="161"/>
      <c r="FT78" s="161"/>
      <c r="FU78" s="156"/>
      <c r="FV78" s="157"/>
      <c r="FW78" s="158"/>
      <c r="FX78" s="159"/>
      <c r="FY78" s="160"/>
      <c r="FZ78" s="161"/>
      <c r="GA78" s="161"/>
      <c r="GB78" s="161"/>
      <c r="GC78" s="156"/>
      <c r="GD78" s="157"/>
      <c r="GE78" s="158"/>
      <c r="GF78" s="159"/>
      <c r="GG78" s="160"/>
      <c r="GH78" s="161"/>
      <c r="GI78" s="161"/>
      <c r="GJ78" s="161"/>
      <c r="GK78" s="156"/>
      <c r="GL78" s="157"/>
      <c r="GM78" s="158"/>
      <c r="GN78" s="159"/>
      <c r="GO78" s="160"/>
      <c r="GP78" s="161"/>
      <c r="GQ78" s="161"/>
      <c r="GR78" s="161"/>
      <c r="GS78" s="156"/>
      <c r="GT78" s="157"/>
      <c r="GU78" s="158"/>
      <c r="GV78" s="159"/>
      <c r="GW78" s="160"/>
      <c r="GX78" s="161"/>
      <c r="GY78" s="161"/>
      <c r="GZ78" s="161"/>
      <c r="HA78" s="156"/>
      <c r="HB78" s="157"/>
      <c r="HC78" s="158"/>
      <c r="HD78" s="159"/>
      <c r="HE78" s="160"/>
      <c r="HF78" s="161"/>
      <c r="HG78" s="161"/>
      <c r="HH78" s="161"/>
      <c r="HI78" s="156"/>
      <c r="HJ78" s="157"/>
      <c r="HK78" s="158"/>
      <c r="HL78" s="159"/>
      <c r="HM78" s="160"/>
      <c r="HN78" s="161"/>
      <c r="HO78" s="161"/>
      <c r="HP78" s="161"/>
      <c r="HQ78" s="156"/>
      <c r="HR78" s="157"/>
      <c r="HS78" s="158"/>
      <c r="HT78" s="159"/>
      <c r="HU78" s="160"/>
      <c r="HV78" s="161"/>
      <c r="HW78" s="161"/>
      <c r="HX78" s="161"/>
      <c r="HY78" s="156"/>
      <c r="HZ78" s="157"/>
      <c r="IA78" s="158"/>
      <c r="IB78" s="159"/>
      <c r="IC78" s="160"/>
      <c r="ID78" s="161"/>
      <c r="IE78" s="161"/>
      <c r="IF78" s="161"/>
      <c r="IG78" s="156"/>
      <c r="IH78" s="157"/>
      <c r="II78" s="158"/>
      <c r="IJ78" s="159"/>
      <c r="IK78" s="160"/>
      <c r="IL78" s="161"/>
      <c r="IM78" s="161"/>
      <c r="IN78" s="161"/>
      <c r="IO78" s="156"/>
      <c r="IP78" s="157"/>
      <c r="IQ78" s="158"/>
      <c r="IR78" s="159"/>
      <c r="IS78" s="160"/>
      <c r="IT78" s="161"/>
      <c r="IU78" s="161"/>
      <c r="IV78" s="161"/>
    </row>
    <row r="79" spans="1:256" s="162" customFormat="1" ht="21" customHeight="1">
      <c r="A79" s="48" t="s">
        <v>77</v>
      </c>
      <c r="B79" s="83"/>
      <c r="C79" s="73" t="s">
        <v>428</v>
      </c>
      <c r="D79" s="72"/>
      <c r="E79" s="85"/>
      <c r="F79" s="52"/>
      <c r="G79" s="53"/>
      <c r="H79" s="176">
        <f>SUM(H80:H86)</f>
        <v>87262.290000000008</v>
      </c>
      <c r="I79" s="156"/>
      <c r="J79" s="157"/>
      <c r="K79" s="158"/>
      <c r="L79" s="159"/>
      <c r="M79" s="160"/>
      <c r="N79" s="161"/>
      <c r="O79" s="161"/>
      <c r="P79" s="161"/>
      <c r="Q79" s="156"/>
      <c r="R79" s="157"/>
      <c r="S79" s="158"/>
      <c r="T79" s="159"/>
      <c r="U79" s="160"/>
      <c r="V79" s="161"/>
      <c r="W79" s="161"/>
      <c r="X79" s="161"/>
      <c r="Y79" s="156"/>
      <c r="Z79" s="157"/>
      <c r="AA79" s="158"/>
      <c r="AB79" s="159"/>
      <c r="AC79" s="160"/>
      <c r="AD79" s="161"/>
      <c r="AE79" s="161"/>
      <c r="AF79" s="161"/>
      <c r="AG79" s="156"/>
      <c r="AH79" s="157"/>
      <c r="AI79" s="158"/>
      <c r="AJ79" s="159"/>
      <c r="AK79" s="160"/>
      <c r="AL79" s="161"/>
      <c r="AM79" s="161"/>
      <c r="AN79" s="161"/>
      <c r="AO79" s="156"/>
      <c r="AP79" s="157"/>
      <c r="AQ79" s="158"/>
      <c r="AR79" s="159"/>
      <c r="AS79" s="160"/>
      <c r="AT79" s="161"/>
      <c r="AU79" s="161"/>
      <c r="AV79" s="161"/>
      <c r="AW79" s="156"/>
      <c r="AX79" s="157"/>
      <c r="AY79" s="158"/>
      <c r="AZ79" s="159"/>
      <c r="BA79" s="160"/>
      <c r="BB79" s="161"/>
      <c r="BC79" s="161"/>
      <c r="BD79" s="161"/>
      <c r="BE79" s="156"/>
      <c r="BF79" s="157"/>
      <c r="BG79" s="158"/>
      <c r="BH79" s="159"/>
      <c r="BI79" s="160"/>
      <c r="BJ79" s="161"/>
      <c r="BK79" s="161"/>
      <c r="BL79" s="161"/>
      <c r="BM79" s="156"/>
      <c r="BN79" s="157"/>
      <c r="BO79" s="158"/>
      <c r="BP79" s="159"/>
      <c r="BQ79" s="160"/>
      <c r="BR79" s="161"/>
      <c r="BS79" s="161"/>
      <c r="BT79" s="161"/>
      <c r="BU79" s="156"/>
      <c r="BV79" s="157"/>
      <c r="BW79" s="158"/>
      <c r="BX79" s="159"/>
      <c r="BY79" s="160"/>
      <c r="BZ79" s="161"/>
      <c r="CA79" s="161"/>
      <c r="CB79" s="161"/>
      <c r="CC79" s="156"/>
      <c r="CD79" s="157"/>
      <c r="CE79" s="158"/>
      <c r="CF79" s="159"/>
      <c r="CG79" s="160"/>
      <c r="CH79" s="161"/>
      <c r="CI79" s="161"/>
      <c r="CJ79" s="161"/>
      <c r="CK79" s="156"/>
      <c r="CL79" s="157"/>
      <c r="CM79" s="158"/>
      <c r="CN79" s="159"/>
      <c r="CO79" s="160"/>
      <c r="CP79" s="161"/>
      <c r="CQ79" s="161"/>
      <c r="CR79" s="161"/>
      <c r="CS79" s="156"/>
      <c r="CT79" s="157"/>
      <c r="CU79" s="158"/>
      <c r="CV79" s="159"/>
      <c r="CW79" s="160"/>
      <c r="CX79" s="161"/>
      <c r="CY79" s="161"/>
      <c r="CZ79" s="161"/>
      <c r="DA79" s="156"/>
      <c r="DB79" s="157"/>
      <c r="DC79" s="158"/>
      <c r="DD79" s="159"/>
      <c r="DE79" s="160"/>
      <c r="DF79" s="161"/>
      <c r="DG79" s="161"/>
      <c r="DH79" s="161"/>
      <c r="DI79" s="156"/>
      <c r="DJ79" s="157"/>
      <c r="DK79" s="158"/>
      <c r="DL79" s="159"/>
      <c r="DM79" s="160"/>
      <c r="DN79" s="161"/>
      <c r="DO79" s="161"/>
      <c r="DP79" s="161"/>
      <c r="DQ79" s="156"/>
      <c r="DR79" s="157"/>
      <c r="DS79" s="158"/>
      <c r="DT79" s="159"/>
      <c r="DU79" s="160"/>
      <c r="DV79" s="161"/>
      <c r="DW79" s="161"/>
      <c r="DX79" s="161"/>
      <c r="DY79" s="156"/>
      <c r="DZ79" s="157"/>
      <c r="EA79" s="158"/>
      <c r="EB79" s="159"/>
      <c r="EC79" s="160"/>
      <c r="ED79" s="161"/>
      <c r="EE79" s="161"/>
      <c r="EF79" s="161"/>
      <c r="EG79" s="156"/>
      <c r="EH79" s="157"/>
      <c r="EI79" s="158"/>
      <c r="EJ79" s="159"/>
      <c r="EK79" s="160"/>
      <c r="EL79" s="161"/>
      <c r="EM79" s="161"/>
      <c r="EN79" s="161"/>
      <c r="EO79" s="156"/>
      <c r="EP79" s="157"/>
      <c r="EQ79" s="158"/>
      <c r="ER79" s="159"/>
      <c r="ES79" s="160"/>
      <c r="ET79" s="161"/>
      <c r="EU79" s="161"/>
      <c r="EV79" s="161"/>
      <c r="EW79" s="156"/>
      <c r="EX79" s="157"/>
      <c r="EY79" s="158"/>
      <c r="EZ79" s="159"/>
      <c r="FA79" s="160"/>
      <c r="FB79" s="161"/>
      <c r="FC79" s="161"/>
      <c r="FD79" s="161"/>
      <c r="FE79" s="156"/>
      <c r="FF79" s="157"/>
      <c r="FG79" s="158"/>
      <c r="FH79" s="159"/>
      <c r="FI79" s="160"/>
      <c r="FJ79" s="161"/>
      <c r="FK79" s="161"/>
      <c r="FL79" s="161"/>
      <c r="FM79" s="156"/>
      <c r="FN79" s="157"/>
      <c r="FO79" s="158"/>
      <c r="FP79" s="159"/>
      <c r="FQ79" s="160"/>
      <c r="FR79" s="161"/>
      <c r="FS79" s="161"/>
      <c r="FT79" s="161"/>
      <c r="FU79" s="156"/>
      <c r="FV79" s="157"/>
      <c r="FW79" s="158"/>
      <c r="FX79" s="159"/>
      <c r="FY79" s="160"/>
      <c r="FZ79" s="161"/>
      <c r="GA79" s="161"/>
      <c r="GB79" s="161"/>
      <c r="GC79" s="156"/>
      <c r="GD79" s="157"/>
      <c r="GE79" s="158"/>
      <c r="GF79" s="159"/>
      <c r="GG79" s="160"/>
      <c r="GH79" s="161"/>
      <c r="GI79" s="161"/>
      <c r="GJ79" s="161"/>
      <c r="GK79" s="156"/>
      <c r="GL79" s="157"/>
      <c r="GM79" s="158"/>
      <c r="GN79" s="159"/>
      <c r="GO79" s="160"/>
      <c r="GP79" s="161"/>
      <c r="GQ79" s="161"/>
      <c r="GR79" s="161"/>
      <c r="GS79" s="156"/>
      <c r="GT79" s="157"/>
      <c r="GU79" s="158"/>
      <c r="GV79" s="159"/>
      <c r="GW79" s="160"/>
      <c r="GX79" s="161"/>
      <c r="GY79" s="161"/>
      <c r="GZ79" s="161"/>
      <c r="HA79" s="156"/>
      <c r="HB79" s="157"/>
      <c r="HC79" s="158"/>
      <c r="HD79" s="159"/>
      <c r="HE79" s="160"/>
      <c r="HF79" s="161"/>
      <c r="HG79" s="161"/>
      <c r="HH79" s="161"/>
      <c r="HI79" s="156"/>
      <c r="HJ79" s="157"/>
      <c r="HK79" s="158"/>
      <c r="HL79" s="159"/>
      <c r="HM79" s="160"/>
      <c r="HN79" s="161"/>
      <c r="HO79" s="161"/>
      <c r="HP79" s="161"/>
      <c r="HQ79" s="156"/>
      <c r="HR79" s="157"/>
      <c r="HS79" s="158"/>
      <c r="HT79" s="159"/>
      <c r="HU79" s="160"/>
      <c r="HV79" s="161"/>
      <c r="HW79" s="161"/>
      <c r="HX79" s="161"/>
      <c r="HY79" s="156"/>
      <c r="HZ79" s="157"/>
      <c r="IA79" s="158"/>
      <c r="IB79" s="159"/>
      <c r="IC79" s="160"/>
      <c r="ID79" s="161"/>
      <c r="IE79" s="161"/>
      <c r="IF79" s="161"/>
      <c r="IG79" s="156"/>
      <c r="IH79" s="157"/>
      <c r="II79" s="158"/>
      <c r="IJ79" s="159"/>
      <c r="IK79" s="160"/>
      <c r="IL79" s="161"/>
      <c r="IM79" s="161"/>
      <c r="IN79" s="161"/>
      <c r="IO79" s="156"/>
      <c r="IP79" s="157"/>
      <c r="IQ79" s="158"/>
      <c r="IR79" s="159"/>
      <c r="IS79" s="160"/>
      <c r="IT79" s="161"/>
      <c r="IU79" s="161"/>
      <c r="IV79" s="161"/>
    </row>
    <row r="80" spans="1:256" s="162" customFormat="1" ht="38.25">
      <c r="A80" s="224" t="s">
        <v>225</v>
      </c>
      <c r="B80" s="235">
        <v>87878</v>
      </c>
      <c r="C80" s="71" t="s">
        <v>72</v>
      </c>
      <c r="D80" s="244" t="s">
        <v>30</v>
      </c>
      <c r="E80" s="227">
        <v>1589.77</v>
      </c>
      <c r="F80" s="228">
        <v>2.66</v>
      </c>
      <c r="G80" s="228">
        <f t="shared" ref="G80:G86" si="7">ROUND(F80+(F80*$G$9),2)</f>
        <v>3.5</v>
      </c>
      <c r="H80" s="229">
        <f t="shared" ref="H80:H86" si="8">ROUND((E80*G80),2)</f>
        <v>5564.2</v>
      </c>
      <c r="I80" s="156"/>
      <c r="J80" s="157"/>
      <c r="K80" s="158"/>
      <c r="L80" s="159"/>
      <c r="M80" s="160"/>
      <c r="N80" s="161"/>
      <c r="O80" s="161"/>
      <c r="P80" s="161"/>
      <c r="Q80" s="156"/>
      <c r="R80" s="157"/>
      <c r="S80" s="158"/>
      <c r="T80" s="159"/>
      <c r="U80" s="160"/>
      <c r="V80" s="161"/>
      <c r="W80" s="161"/>
      <c r="X80" s="161"/>
      <c r="Y80" s="156"/>
      <c r="Z80" s="157"/>
      <c r="AA80" s="158"/>
      <c r="AB80" s="159"/>
      <c r="AC80" s="160"/>
      <c r="AD80" s="161"/>
      <c r="AE80" s="161"/>
      <c r="AF80" s="161"/>
      <c r="AG80" s="156"/>
      <c r="AH80" s="157"/>
      <c r="AI80" s="158"/>
      <c r="AJ80" s="159"/>
      <c r="AK80" s="160"/>
      <c r="AL80" s="161"/>
      <c r="AM80" s="161"/>
      <c r="AN80" s="161"/>
      <c r="AO80" s="156"/>
      <c r="AP80" s="157"/>
      <c r="AQ80" s="158"/>
      <c r="AR80" s="159"/>
      <c r="AS80" s="160"/>
      <c r="AT80" s="161"/>
      <c r="AU80" s="161"/>
      <c r="AV80" s="161"/>
      <c r="AW80" s="156"/>
      <c r="AX80" s="157"/>
      <c r="AY80" s="158"/>
      <c r="AZ80" s="159"/>
      <c r="BA80" s="160"/>
      <c r="BB80" s="161"/>
      <c r="BC80" s="161"/>
      <c r="BD80" s="161"/>
      <c r="BE80" s="156"/>
      <c r="BF80" s="157"/>
      <c r="BG80" s="158"/>
      <c r="BH80" s="159"/>
      <c r="BI80" s="160"/>
      <c r="BJ80" s="161"/>
      <c r="BK80" s="161"/>
      <c r="BL80" s="161"/>
      <c r="BM80" s="156"/>
      <c r="BN80" s="157"/>
      <c r="BO80" s="158"/>
      <c r="BP80" s="159"/>
      <c r="BQ80" s="160"/>
      <c r="BR80" s="161"/>
      <c r="BS80" s="161"/>
      <c r="BT80" s="161"/>
      <c r="BU80" s="156"/>
      <c r="BV80" s="157"/>
      <c r="BW80" s="158"/>
      <c r="BX80" s="159"/>
      <c r="BY80" s="160"/>
      <c r="BZ80" s="161"/>
      <c r="CA80" s="161"/>
      <c r="CB80" s="161"/>
      <c r="CC80" s="156"/>
      <c r="CD80" s="157"/>
      <c r="CE80" s="158"/>
      <c r="CF80" s="159"/>
      <c r="CG80" s="160"/>
      <c r="CH80" s="161"/>
      <c r="CI80" s="161"/>
      <c r="CJ80" s="161"/>
      <c r="CK80" s="156"/>
      <c r="CL80" s="157"/>
      <c r="CM80" s="158"/>
      <c r="CN80" s="159"/>
      <c r="CO80" s="160"/>
      <c r="CP80" s="161"/>
      <c r="CQ80" s="161"/>
      <c r="CR80" s="161"/>
      <c r="CS80" s="156"/>
      <c r="CT80" s="157"/>
      <c r="CU80" s="158"/>
      <c r="CV80" s="159"/>
      <c r="CW80" s="160"/>
      <c r="CX80" s="161"/>
      <c r="CY80" s="161"/>
      <c r="CZ80" s="161"/>
      <c r="DA80" s="156"/>
      <c r="DB80" s="157"/>
      <c r="DC80" s="158"/>
      <c r="DD80" s="159"/>
      <c r="DE80" s="160"/>
      <c r="DF80" s="161"/>
      <c r="DG80" s="161"/>
      <c r="DH80" s="161"/>
      <c r="DI80" s="156"/>
      <c r="DJ80" s="157"/>
      <c r="DK80" s="158"/>
      <c r="DL80" s="159"/>
      <c r="DM80" s="160"/>
      <c r="DN80" s="161"/>
      <c r="DO80" s="161"/>
      <c r="DP80" s="161"/>
      <c r="DQ80" s="156"/>
      <c r="DR80" s="157"/>
      <c r="DS80" s="158"/>
      <c r="DT80" s="159"/>
      <c r="DU80" s="160"/>
      <c r="DV80" s="161"/>
      <c r="DW80" s="161"/>
      <c r="DX80" s="161"/>
      <c r="DY80" s="156"/>
      <c r="DZ80" s="157"/>
      <c r="EA80" s="158"/>
      <c r="EB80" s="159"/>
      <c r="EC80" s="160"/>
      <c r="ED80" s="161"/>
      <c r="EE80" s="161"/>
      <c r="EF80" s="161"/>
      <c r="EG80" s="156"/>
      <c r="EH80" s="157"/>
      <c r="EI80" s="158"/>
      <c r="EJ80" s="159"/>
      <c r="EK80" s="160"/>
      <c r="EL80" s="161"/>
      <c r="EM80" s="161"/>
      <c r="EN80" s="161"/>
      <c r="EO80" s="156"/>
      <c r="EP80" s="157"/>
      <c r="EQ80" s="158"/>
      <c r="ER80" s="159"/>
      <c r="ES80" s="160"/>
      <c r="ET80" s="161"/>
      <c r="EU80" s="161"/>
      <c r="EV80" s="161"/>
      <c r="EW80" s="156"/>
      <c r="EX80" s="157"/>
      <c r="EY80" s="158"/>
      <c r="EZ80" s="159"/>
      <c r="FA80" s="160"/>
      <c r="FB80" s="161"/>
      <c r="FC80" s="161"/>
      <c r="FD80" s="161"/>
      <c r="FE80" s="156"/>
      <c r="FF80" s="157"/>
      <c r="FG80" s="158"/>
      <c r="FH80" s="159"/>
      <c r="FI80" s="160"/>
      <c r="FJ80" s="161"/>
      <c r="FK80" s="161"/>
      <c r="FL80" s="161"/>
      <c r="FM80" s="156"/>
      <c r="FN80" s="157"/>
      <c r="FO80" s="158"/>
      <c r="FP80" s="159"/>
      <c r="FQ80" s="160"/>
      <c r="FR80" s="161"/>
      <c r="FS80" s="161"/>
      <c r="FT80" s="161"/>
      <c r="FU80" s="156"/>
      <c r="FV80" s="157"/>
      <c r="FW80" s="158"/>
      <c r="FX80" s="159"/>
      <c r="FY80" s="160"/>
      <c r="FZ80" s="161"/>
      <c r="GA80" s="161"/>
      <c r="GB80" s="161"/>
      <c r="GC80" s="156"/>
      <c r="GD80" s="157"/>
      <c r="GE80" s="158"/>
      <c r="GF80" s="159"/>
      <c r="GG80" s="160"/>
      <c r="GH80" s="161"/>
      <c r="GI80" s="161"/>
      <c r="GJ80" s="161"/>
      <c r="GK80" s="156"/>
      <c r="GL80" s="157"/>
      <c r="GM80" s="158"/>
      <c r="GN80" s="159"/>
      <c r="GO80" s="160"/>
      <c r="GP80" s="161"/>
      <c r="GQ80" s="161"/>
      <c r="GR80" s="161"/>
      <c r="GS80" s="156"/>
      <c r="GT80" s="157"/>
      <c r="GU80" s="158"/>
      <c r="GV80" s="159"/>
      <c r="GW80" s="160"/>
      <c r="GX80" s="161"/>
      <c r="GY80" s="161"/>
      <c r="GZ80" s="161"/>
      <c r="HA80" s="156"/>
      <c r="HB80" s="157"/>
      <c r="HC80" s="158"/>
      <c r="HD80" s="159"/>
      <c r="HE80" s="160"/>
      <c r="HF80" s="161"/>
      <c r="HG80" s="161"/>
      <c r="HH80" s="161"/>
      <c r="HI80" s="156"/>
      <c r="HJ80" s="157"/>
      <c r="HK80" s="158"/>
      <c r="HL80" s="159"/>
      <c r="HM80" s="160"/>
      <c r="HN80" s="161"/>
      <c r="HO80" s="161"/>
      <c r="HP80" s="161"/>
      <c r="HQ80" s="156"/>
      <c r="HR80" s="157"/>
      <c r="HS80" s="158"/>
      <c r="HT80" s="159"/>
      <c r="HU80" s="160"/>
      <c r="HV80" s="161"/>
      <c r="HW80" s="161"/>
      <c r="HX80" s="161"/>
      <c r="HY80" s="156"/>
      <c r="HZ80" s="157"/>
      <c r="IA80" s="158"/>
      <c r="IB80" s="159"/>
      <c r="IC80" s="160"/>
      <c r="ID80" s="161"/>
      <c r="IE80" s="161"/>
      <c r="IF80" s="161"/>
      <c r="IG80" s="156"/>
      <c r="IH80" s="157"/>
      <c r="II80" s="158"/>
      <c r="IJ80" s="159"/>
      <c r="IK80" s="160"/>
      <c r="IL80" s="161"/>
      <c r="IM80" s="161"/>
      <c r="IN80" s="161"/>
      <c r="IO80" s="156"/>
      <c r="IP80" s="157"/>
      <c r="IQ80" s="158"/>
      <c r="IR80" s="159"/>
      <c r="IS80" s="160"/>
      <c r="IT80" s="161"/>
      <c r="IU80" s="161"/>
      <c r="IV80" s="161"/>
    </row>
    <row r="81" spans="1:256" s="162" customFormat="1" ht="25.5">
      <c r="A81" s="224" t="s">
        <v>226</v>
      </c>
      <c r="B81" s="70" t="s">
        <v>73</v>
      </c>
      <c r="C81" s="71" t="s">
        <v>74</v>
      </c>
      <c r="D81" s="244" t="s">
        <v>30</v>
      </c>
      <c r="E81" s="227">
        <v>277.37</v>
      </c>
      <c r="F81" s="246">
        <v>17.03</v>
      </c>
      <c r="G81" s="228">
        <f t="shared" si="7"/>
        <v>22.39</v>
      </c>
      <c r="H81" s="229">
        <f t="shared" si="8"/>
        <v>6210.31</v>
      </c>
      <c r="I81" s="156"/>
      <c r="J81" s="157"/>
      <c r="K81" s="158"/>
      <c r="L81" s="159"/>
      <c r="M81" s="160"/>
      <c r="N81" s="161"/>
      <c r="O81" s="161"/>
      <c r="P81" s="161"/>
      <c r="Q81" s="156"/>
      <c r="R81" s="157"/>
      <c r="S81" s="158"/>
      <c r="T81" s="159"/>
      <c r="U81" s="160"/>
      <c r="V81" s="161"/>
      <c r="W81" s="161"/>
      <c r="X81" s="161"/>
      <c r="Y81" s="156"/>
      <c r="Z81" s="157"/>
      <c r="AA81" s="158"/>
      <c r="AB81" s="159"/>
      <c r="AC81" s="160"/>
      <c r="AD81" s="161"/>
      <c r="AE81" s="161"/>
      <c r="AF81" s="161"/>
      <c r="AG81" s="156"/>
      <c r="AH81" s="157"/>
      <c r="AI81" s="158"/>
      <c r="AJ81" s="159"/>
      <c r="AK81" s="160"/>
      <c r="AL81" s="161"/>
      <c r="AM81" s="161"/>
      <c r="AN81" s="161"/>
      <c r="AO81" s="156"/>
      <c r="AP81" s="157"/>
      <c r="AQ81" s="158"/>
      <c r="AR81" s="159"/>
      <c r="AS81" s="160"/>
      <c r="AT81" s="161"/>
      <c r="AU81" s="161"/>
      <c r="AV81" s="161"/>
      <c r="AW81" s="156"/>
      <c r="AX81" s="157"/>
      <c r="AY81" s="158"/>
      <c r="AZ81" s="159"/>
      <c r="BA81" s="160"/>
      <c r="BB81" s="161"/>
      <c r="BC81" s="161"/>
      <c r="BD81" s="161"/>
      <c r="BE81" s="156"/>
      <c r="BF81" s="157"/>
      <c r="BG81" s="158"/>
      <c r="BH81" s="159"/>
      <c r="BI81" s="160"/>
      <c r="BJ81" s="161"/>
      <c r="BK81" s="161"/>
      <c r="BL81" s="161"/>
      <c r="BM81" s="156"/>
      <c r="BN81" s="157"/>
      <c r="BO81" s="158"/>
      <c r="BP81" s="159"/>
      <c r="BQ81" s="160"/>
      <c r="BR81" s="161"/>
      <c r="BS81" s="161"/>
      <c r="BT81" s="161"/>
      <c r="BU81" s="156"/>
      <c r="BV81" s="157"/>
      <c r="BW81" s="158"/>
      <c r="BX81" s="159"/>
      <c r="BY81" s="160"/>
      <c r="BZ81" s="161"/>
      <c r="CA81" s="161"/>
      <c r="CB81" s="161"/>
      <c r="CC81" s="156"/>
      <c r="CD81" s="157"/>
      <c r="CE81" s="158"/>
      <c r="CF81" s="159"/>
      <c r="CG81" s="160"/>
      <c r="CH81" s="161"/>
      <c r="CI81" s="161"/>
      <c r="CJ81" s="161"/>
      <c r="CK81" s="156"/>
      <c r="CL81" s="157"/>
      <c r="CM81" s="158"/>
      <c r="CN81" s="159"/>
      <c r="CO81" s="160"/>
      <c r="CP81" s="161"/>
      <c r="CQ81" s="161"/>
      <c r="CR81" s="161"/>
      <c r="CS81" s="156"/>
      <c r="CT81" s="157"/>
      <c r="CU81" s="158"/>
      <c r="CV81" s="159"/>
      <c r="CW81" s="160"/>
      <c r="CX81" s="161"/>
      <c r="CY81" s="161"/>
      <c r="CZ81" s="161"/>
      <c r="DA81" s="156"/>
      <c r="DB81" s="157"/>
      <c r="DC81" s="158"/>
      <c r="DD81" s="159"/>
      <c r="DE81" s="160"/>
      <c r="DF81" s="161"/>
      <c r="DG81" s="161"/>
      <c r="DH81" s="161"/>
      <c r="DI81" s="156"/>
      <c r="DJ81" s="157"/>
      <c r="DK81" s="158"/>
      <c r="DL81" s="159"/>
      <c r="DM81" s="160"/>
      <c r="DN81" s="161"/>
      <c r="DO81" s="161"/>
      <c r="DP81" s="161"/>
      <c r="DQ81" s="156"/>
      <c r="DR81" s="157"/>
      <c r="DS81" s="158"/>
      <c r="DT81" s="159"/>
      <c r="DU81" s="160"/>
      <c r="DV81" s="161"/>
      <c r="DW81" s="161"/>
      <c r="DX81" s="161"/>
      <c r="DY81" s="156"/>
      <c r="DZ81" s="157"/>
      <c r="EA81" s="158"/>
      <c r="EB81" s="159"/>
      <c r="EC81" s="160"/>
      <c r="ED81" s="161"/>
      <c r="EE81" s="161"/>
      <c r="EF81" s="161"/>
      <c r="EG81" s="156"/>
      <c r="EH81" s="157"/>
      <c r="EI81" s="158"/>
      <c r="EJ81" s="159"/>
      <c r="EK81" s="160"/>
      <c r="EL81" s="161"/>
      <c r="EM81" s="161"/>
      <c r="EN81" s="161"/>
      <c r="EO81" s="156"/>
      <c r="EP81" s="157"/>
      <c r="EQ81" s="158"/>
      <c r="ER81" s="159"/>
      <c r="ES81" s="160"/>
      <c r="ET81" s="161"/>
      <c r="EU81" s="161"/>
      <c r="EV81" s="161"/>
      <c r="EW81" s="156"/>
      <c r="EX81" s="157"/>
      <c r="EY81" s="158"/>
      <c r="EZ81" s="159"/>
      <c r="FA81" s="160"/>
      <c r="FB81" s="161"/>
      <c r="FC81" s="161"/>
      <c r="FD81" s="161"/>
      <c r="FE81" s="156"/>
      <c r="FF81" s="157"/>
      <c r="FG81" s="158"/>
      <c r="FH81" s="159"/>
      <c r="FI81" s="160"/>
      <c r="FJ81" s="161"/>
      <c r="FK81" s="161"/>
      <c r="FL81" s="161"/>
      <c r="FM81" s="156"/>
      <c r="FN81" s="157"/>
      <c r="FO81" s="158"/>
      <c r="FP81" s="159"/>
      <c r="FQ81" s="160"/>
      <c r="FR81" s="161"/>
      <c r="FS81" s="161"/>
      <c r="FT81" s="161"/>
      <c r="FU81" s="156"/>
      <c r="FV81" s="157"/>
      <c r="FW81" s="158"/>
      <c r="FX81" s="159"/>
      <c r="FY81" s="160"/>
      <c r="FZ81" s="161"/>
      <c r="GA81" s="161"/>
      <c r="GB81" s="161"/>
      <c r="GC81" s="156"/>
      <c r="GD81" s="157"/>
      <c r="GE81" s="158"/>
      <c r="GF81" s="159"/>
      <c r="GG81" s="160"/>
      <c r="GH81" s="161"/>
      <c r="GI81" s="161"/>
      <c r="GJ81" s="161"/>
      <c r="GK81" s="156"/>
      <c r="GL81" s="157"/>
      <c r="GM81" s="158"/>
      <c r="GN81" s="159"/>
      <c r="GO81" s="160"/>
      <c r="GP81" s="161"/>
      <c r="GQ81" s="161"/>
      <c r="GR81" s="161"/>
      <c r="GS81" s="156"/>
      <c r="GT81" s="157"/>
      <c r="GU81" s="158"/>
      <c r="GV81" s="159"/>
      <c r="GW81" s="160"/>
      <c r="GX81" s="161"/>
      <c r="GY81" s="161"/>
      <c r="GZ81" s="161"/>
      <c r="HA81" s="156"/>
      <c r="HB81" s="157"/>
      <c r="HC81" s="158"/>
      <c r="HD81" s="159"/>
      <c r="HE81" s="160"/>
      <c r="HF81" s="161"/>
      <c r="HG81" s="161"/>
      <c r="HH81" s="161"/>
      <c r="HI81" s="156"/>
      <c r="HJ81" s="157"/>
      <c r="HK81" s="158"/>
      <c r="HL81" s="159"/>
      <c r="HM81" s="160"/>
      <c r="HN81" s="161"/>
      <c r="HO81" s="161"/>
      <c r="HP81" s="161"/>
      <c r="HQ81" s="156"/>
      <c r="HR81" s="157"/>
      <c r="HS81" s="158"/>
      <c r="HT81" s="159"/>
      <c r="HU81" s="160"/>
      <c r="HV81" s="161"/>
      <c r="HW81" s="161"/>
      <c r="HX81" s="161"/>
      <c r="HY81" s="156"/>
      <c r="HZ81" s="157"/>
      <c r="IA81" s="158"/>
      <c r="IB81" s="159"/>
      <c r="IC81" s="160"/>
      <c r="ID81" s="161"/>
      <c r="IE81" s="161"/>
      <c r="IF81" s="161"/>
      <c r="IG81" s="156"/>
      <c r="IH81" s="157"/>
      <c r="II81" s="158"/>
      <c r="IJ81" s="159"/>
      <c r="IK81" s="160"/>
      <c r="IL81" s="161"/>
      <c r="IM81" s="161"/>
      <c r="IN81" s="161"/>
      <c r="IO81" s="156"/>
      <c r="IP81" s="157"/>
      <c r="IQ81" s="158"/>
      <c r="IR81" s="159"/>
      <c r="IS81" s="160"/>
      <c r="IT81" s="161"/>
      <c r="IU81" s="161"/>
      <c r="IV81" s="161"/>
    </row>
    <row r="82" spans="1:256" s="162" customFormat="1" ht="25.5">
      <c r="A82" s="224" t="s">
        <v>312</v>
      </c>
      <c r="B82" s="235" t="s">
        <v>75</v>
      </c>
      <c r="C82" s="247" t="s">
        <v>76</v>
      </c>
      <c r="D82" s="244" t="s">
        <v>30</v>
      </c>
      <c r="E82" s="227">
        <v>1312.4</v>
      </c>
      <c r="F82" s="228">
        <v>22</v>
      </c>
      <c r="G82" s="228">
        <f t="shared" si="7"/>
        <v>28.93</v>
      </c>
      <c r="H82" s="229">
        <f t="shared" si="8"/>
        <v>37967.730000000003</v>
      </c>
      <c r="I82" s="163"/>
      <c r="J82" s="157"/>
      <c r="K82" s="158"/>
      <c r="L82" s="159"/>
      <c r="M82" s="160"/>
      <c r="N82" s="161"/>
      <c r="O82" s="161"/>
      <c r="P82" s="161"/>
      <c r="Q82" s="156"/>
      <c r="R82" s="157"/>
      <c r="S82" s="158"/>
      <c r="T82" s="159"/>
      <c r="U82" s="160"/>
      <c r="V82" s="161"/>
      <c r="W82" s="161"/>
      <c r="X82" s="161"/>
      <c r="Y82" s="156"/>
      <c r="Z82" s="157"/>
      <c r="AA82" s="158"/>
      <c r="AB82" s="159"/>
      <c r="AC82" s="160"/>
      <c r="AD82" s="161"/>
      <c r="AE82" s="161"/>
      <c r="AF82" s="161"/>
      <c r="AG82" s="156"/>
      <c r="AH82" s="157"/>
      <c r="AI82" s="158"/>
      <c r="AJ82" s="159"/>
      <c r="AK82" s="160"/>
      <c r="AL82" s="161"/>
      <c r="AM82" s="161"/>
      <c r="AN82" s="161"/>
      <c r="AO82" s="156"/>
      <c r="AP82" s="157"/>
      <c r="AQ82" s="158"/>
      <c r="AR82" s="159"/>
      <c r="AS82" s="160"/>
      <c r="AT82" s="161"/>
      <c r="AU82" s="161"/>
      <c r="AV82" s="161"/>
      <c r="AW82" s="156"/>
      <c r="AX82" s="157"/>
      <c r="AY82" s="158"/>
      <c r="AZ82" s="159"/>
      <c r="BA82" s="160"/>
      <c r="BB82" s="161"/>
      <c r="BC82" s="161"/>
      <c r="BD82" s="161"/>
      <c r="BE82" s="156"/>
      <c r="BF82" s="157"/>
      <c r="BG82" s="158"/>
      <c r="BH82" s="159"/>
      <c r="BI82" s="160"/>
      <c r="BJ82" s="161"/>
      <c r="BK82" s="161"/>
      <c r="BL82" s="161"/>
      <c r="BM82" s="156"/>
      <c r="BN82" s="157"/>
      <c r="BO82" s="158"/>
      <c r="BP82" s="159"/>
      <c r="BQ82" s="160"/>
      <c r="BR82" s="161"/>
      <c r="BS82" s="161"/>
      <c r="BT82" s="161"/>
      <c r="BU82" s="156"/>
      <c r="BV82" s="157"/>
      <c r="BW82" s="158"/>
      <c r="BX82" s="159"/>
      <c r="BY82" s="160"/>
      <c r="BZ82" s="161"/>
      <c r="CA82" s="161"/>
      <c r="CB82" s="161"/>
      <c r="CC82" s="156"/>
      <c r="CD82" s="157"/>
      <c r="CE82" s="158"/>
      <c r="CF82" s="159"/>
      <c r="CG82" s="160"/>
      <c r="CH82" s="161"/>
      <c r="CI82" s="161"/>
      <c r="CJ82" s="161"/>
      <c r="CK82" s="156"/>
      <c r="CL82" s="157"/>
      <c r="CM82" s="158"/>
      <c r="CN82" s="159"/>
      <c r="CO82" s="160"/>
      <c r="CP82" s="161"/>
      <c r="CQ82" s="161"/>
      <c r="CR82" s="161"/>
      <c r="CS82" s="156"/>
      <c r="CT82" s="157"/>
      <c r="CU82" s="158"/>
      <c r="CV82" s="159"/>
      <c r="CW82" s="160"/>
      <c r="CX82" s="161"/>
      <c r="CY82" s="161"/>
      <c r="CZ82" s="161"/>
      <c r="DA82" s="156"/>
      <c r="DB82" s="157"/>
      <c r="DC82" s="158"/>
      <c r="DD82" s="159"/>
      <c r="DE82" s="160"/>
      <c r="DF82" s="161"/>
      <c r="DG82" s="161"/>
      <c r="DH82" s="161"/>
      <c r="DI82" s="156"/>
      <c r="DJ82" s="157"/>
      <c r="DK82" s="158"/>
      <c r="DL82" s="159"/>
      <c r="DM82" s="160"/>
      <c r="DN82" s="161"/>
      <c r="DO82" s="161"/>
      <c r="DP82" s="161"/>
      <c r="DQ82" s="156"/>
      <c r="DR82" s="157"/>
      <c r="DS82" s="158"/>
      <c r="DT82" s="159"/>
      <c r="DU82" s="160"/>
      <c r="DV82" s="161"/>
      <c r="DW82" s="161"/>
      <c r="DX82" s="161"/>
      <c r="DY82" s="156"/>
      <c r="DZ82" s="157"/>
      <c r="EA82" s="158"/>
      <c r="EB82" s="159"/>
      <c r="EC82" s="160"/>
      <c r="ED82" s="161"/>
      <c r="EE82" s="161"/>
      <c r="EF82" s="161"/>
      <c r="EG82" s="156"/>
      <c r="EH82" s="157"/>
      <c r="EI82" s="158"/>
      <c r="EJ82" s="159"/>
      <c r="EK82" s="160"/>
      <c r="EL82" s="161"/>
      <c r="EM82" s="161"/>
      <c r="EN82" s="161"/>
      <c r="EO82" s="156"/>
      <c r="EP82" s="157"/>
      <c r="EQ82" s="158"/>
      <c r="ER82" s="159"/>
      <c r="ES82" s="160"/>
      <c r="ET82" s="161"/>
      <c r="EU82" s="161"/>
      <c r="EV82" s="161"/>
      <c r="EW82" s="156"/>
      <c r="EX82" s="157"/>
      <c r="EY82" s="158"/>
      <c r="EZ82" s="159"/>
      <c r="FA82" s="160"/>
      <c r="FB82" s="161"/>
      <c r="FC82" s="161"/>
      <c r="FD82" s="161"/>
      <c r="FE82" s="156"/>
      <c r="FF82" s="157"/>
      <c r="FG82" s="158"/>
      <c r="FH82" s="159"/>
      <c r="FI82" s="160"/>
      <c r="FJ82" s="161"/>
      <c r="FK82" s="161"/>
      <c r="FL82" s="161"/>
      <c r="FM82" s="156"/>
      <c r="FN82" s="157"/>
      <c r="FO82" s="158"/>
      <c r="FP82" s="159"/>
      <c r="FQ82" s="160"/>
      <c r="FR82" s="161"/>
      <c r="FS82" s="161"/>
      <c r="FT82" s="161"/>
      <c r="FU82" s="156"/>
      <c r="FV82" s="157"/>
      <c r="FW82" s="158"/>
      <c r="FX82" s="159"/>
      <c r="FY82" s="160"/>
      <c r="FZ82" s="161"/>
      <c r="GA82" s="161"/>
      <c r="GB82" s="161"/>
      <c r="GC82" s="156"/>
      <c r="GD82" s="157"/>
      <c r="GE82" s="158"/>
      <c r="GF82" s="159"/>
      <c r="GG82" s="160"/>
      <c r="GH82" s="161"/>
      <c r="GI82" s="161"/>
      <c r="GJ82" s="161"/>
      <c r="GK82" s="156"/>
      <c r="GL82" s="157"/>
      <c r="GM82" s="158"/>
      <c r="GN82" s="159"/>
      <c r="GO82" s="160"/>
      <c r="GP82" s="161"/>
      <c r="GQ82" s="161"/>
      <c r="GR82" s="161"/>
      <c r="GS82" s="156"/>
      <c r="GT82" s="157"/>
      <c r="GU82" s="158"/>
      <c r="GV82" s="159"/>
      <c r="GW82" s="160"/>
      <c r="GX82" s="161"/>
      <c r="GY82" s="161"/>
      <c r="GZ82" s="161"/>
      <c r="HA82" s="156"/>
      <c r="HB82" s="157"/>
      <c r="HC82" s="158"/>
      <c r="HD82" s="159"/>
      <c r="HE82" s="160"/>
      <c r="HF82" s="161"/>
      <c r="HG82" s="161"/>
      <c r="HH82" s="161"/>
      <c r="HI82" s="156"/>
      <c r="HJ82" s="157"/>
      <c r="HK82" s="158"/>
      <c r="HL82" s="159"/>
      <c r="HM82" s="160"/>
      <c r="HN82" s="161"/>
      <c r="HO82" s="161"/>
      <c r="HP82" s="161"/>
      <c r="HQ82" s="156"/>
      <c r="HR82" s="157"/>
      <c r="HS82" s="158"/>
      <c r="HT82" s="159"/>
      <c r="HU82" s="160"/>
      <c r="HV82" s="161"/>
      <c r="HW82" s="161"/>
      <c r="HX82" s="161"/>
      <c r="HY82" s="156"/>
      <c r="HZ82" s="157"/>
      <c r="IA82" s="158"/>
      <c r="IB82" s="159"/>
      <c r="IC82" s="160"/>
      <c r="ID82" s="161"/>
      <c r="IE82" s="161"/>
      <c r="IF82" s="161"/>
      <c r="IG82" s="156"/>
      <c r="IH82" s="157"/>
      <c r="II82" s="158"/>
      <c r="IJ82" s="159"/>
      <c r="IK82" s="160"/>
      <c r="IL82" s="161"/>
      <c r="IM82" s="161"/>
      <c r="IN82" s="161"/>
      <c r="IO82" s="156"/>
      <c r="IP82" s="157"/>
      <c r="IQ82" s="158"/>
      <c r="IR82" s="159"/>
      <c r="IS82" s="160"/>
      <c r="IT82" s="161"/>
      <c r="IU82" s="161"/>
      <c r="IV82" s="161"/>
    </row>
    <row r="83" spans="1:256" s="162" customFormat="1" ht="15">
      <c r="A83" s="224" t="s">
        <v>431</v>
      </c>
      <c r="B83" s="235" t="s">
        <v>210</v>
      </c>
      <c r="C83" s="71" t="s">
        <v>209</v>
      </c>
      <c r="D83" s="244" t="s">
        <v>30</v>
      </c>
      <c r="E83" s="227">
        <v>277.37</v>
      </c>
      <c r="F83" s="228">
        <v>49.77</v>
      </c>
      <c r="G83" s="228">
        <f t="shared" si="7"/>
        <v>65.44</v>
      </c>
      <c r="H83" s="229">
        <f t="shared" si="8"/>
        <v>18151.09</v>
      </c>
      <c r="I83" s="156"/>
      <c r="J83" s="157"/>
      <c r="K83" s="158"/>
      <c r="L83" s="159"/>
      <c r="M83" s="160"/>
      <c r="N83" s="161"/>
      <c r="O83" s="161"/>
      <c r="P83" s="161"/>
      <c r="Q83" s="156"/>
      <c r="R83" s="157"/>
      <c r="S83" s="158"/>
      <c r="T83" s="159"/>
      <c r="U83" s="160"/>
      <c r="V83" s="161"/>
      <c r="W83" s="161"/>
      <c r="X83" s="161"/>
      <c r="Y83" s="156"/>
      <c r="Z83" s="157"/>
      <c r="AA83" s="158"/>
      <c r="AB83" s="159"/>
      <c r="AC83" s="160"/>
      <c r="AD83" s="161"/>
      <c r="AE83" s="161"/>
      <c r="AF83" s="161"/>
      <c r="AG83" s="156"/>
      <c r="AH83" s="157"/>
      <c r="AI83" s="158"/>
      <c r="AJ83" s="159"/>
      <c r="AK83" s="160"/>
      <c r="AL83" s="161"/>
      <c r="AM83" s="161"/>
      <c r="AN83" s="161"/>
      <c r="AO83" s="156"/>
      <c r="AP83" s="157"/>
      <c r="AQ83" s="158"/>
      <c r="AR83" s="159"/>
      <c r="AS83" s="160"/>
      <c r="AT83" s="161"/>
      <c r="AU83" s="161"/>
      <c r="AV83" s="161"/>
      <c r="AW83" s="156"/>
      <c r="AX83" s="157"/>
      <c r="AY83" s="158"/>
      <c r="AZ83" s="159"/>
      <c r="BA83" s="160"/>
      <c r="BB83" s="161"/>
      <c r="BC83" s="161"/>
      <c r="BD83" s="161"/>
      <c r="BE83" s="156"/>
      <c r="BF83" s="157"/>
      <c r="BG83" s="158"/>
      <c r="BH83" s="159"/>
      <c r="BI83" s="160"/>
      <c r="BJ83" s="161"/>
      <c r="BK83" s="161"/>
      <c r="BL83" s="161"/>
      <c r="BM83" s="156"/>
      <c r="BN83" s="157"/>
      <c r="BO83" s="158"/>
      <c r="BP83" s="159"/>
      <c r="BQ83" s="160"/>
      <c r="BR83" s="161"/>
      <c r="BS83" s="161"/>
      <c r="BT83" s="161"/>
      <c r="BU83" s="156"/>
      <c r="BV83" s="157"/>
      <c r="BW83" s="158"/>
      <c r="BX83" s="159"/>
      <c r="BY83" s="160"/>
      <c r="BZ83" s="161"/>
      <c r="CA83" s="161"/>
      <c r="CB83" s="161"/>
      <c r="CC83" s="156"/>
      <c r="CD83" s="157"/>
      <c r="CE83" s="158"/>
      <c r="CF83" s="159"/>
      <c r="CG83" s="160"/>
      <c r="CH83" s="161"/>
      <c r="CI83" s="161"/>
      <c r="CJ83" s="161"/>
      <c r="CK83" s="156"/>
      <c r="CL83" s="157"/>
      <c r="CM83" s="158"/>
      <c r="CN83" s="159"/>
      <c r="CO83" s="160"/>
      <c r="CP83" s="161"/>
      <c r="CQ83" s="161"/>
      <c r="CR83" s="161"/>
      <c r="CS83" s="156"/>
      <c r="CT83" s="157"/>
      <c r="CU83" s="158"/>
      <c r="CV83" s="159"/>
      <c r="CW83" s="160"/>
      <c r="CX83" s="161"/>
      <c r="CY83" s="161"/>
      <c r="CZ83" s="161"/>
      <c r="DA83" s="156"/>
      <c r="DB83" s="157"/>
      <c r="DC83" s="158"/>
      <c r="DD83" s="159"/>
      <c r="DE83" s="160"/>
      <c r="DF83" s="161"/>
      <c r="DG83" s="161"/>
      <c r="DH83" s="161"/>
      <c r="DI83" s="156"/>
      <c r="DJ83" s="157"/>
      <c r="DK83" s="158"/>
      <c r="DL83" s="159"/>
      <c r="DM83" s="160"/>
      <c r="DN83" s="161"/>
      <c r="DO83" s="161"/>
      <c r="DP83" s="161"/>
      <c r="DQ83" s="156"/>
      <c r="DR83" s="157"/>
      <c r="DS83" s="158"/>
      <c r="DT83" s="159"/>
      <c r="DU83" s="160"/>
      <c r="DV83" s="161"/>
      <c r="DW83" s="161"/>
      <c r="DX83" s="161"/>
      <c r="DY83" s="156"/>
      <c r="DZ83" s="157"/>
      <c r="EA83" s="158"/>
      <c r="EB83" s="159"/>
      <c r="EC83" s="160"/>
      <c r="ED83" s="161"/>
      <c r="EE83" s="161"/>
      <c r="EF83" s="161"/>
      <c r="EG83" s="156"/>
      <c r="EH83" s="157"/>
      <c r="EI83" s="158"/>
      <c r="EJ83" s="159"/>
      <c r="EK83" s="160"/>
      <c r="EL83" s="161"/>
      <c r="EM83" s="161"/>
      <c r="EN83" s="161"/>
      <c r="EO83" s="156"/>
      <c r="EP83" s="157"/>
      <c r="EQ83" s="158"/>
      <c r="ER83" s="159"/>
      <c r="ES83" s="160"/>
      <c r="ET83" s="161"/>
      <c r="EU83" s="161"/>
      <c r="EV83" s="161"/>
      <c r="EW83" s="156"/>
      <c r="EX83" s="157"/>
      <c r="EY83" s="158"/>
      <c r="EZ83" s="159"/>
      <c r="FA83" s="160"/>
      <c r="FB83" s="161"/>
      <c r="FC83" s="161"/>
      <c r="FD83" s="161"/>
      <c r="FE83" s="156"/>
      <c r="FF83" s="157"/>
      <c r="FG83" s="158"/>
      <c r="FH83" s="159"/>
      <c r="FI83" s="160"/>
      <c r="FJ83" s="161"/>
      <c r="FK83" s="161"/>
      <c r="FL83" s="161"/>
      <c r="FM83" s="156"/>
      <c r="FN83" s="157"/>
      <c r="FO83" s="158"/>
      <c r="FP83" s="159"/>
      <c r="FQ83" s="160"/>
      <c r="FR83" s="161"/>
      <c r="FS83" s="161"/>
      <c r="FT83" s="161"/>
      <c r="FU83" s="156"/>
      <c r="FV83" s="157"/>
      <c r="FW83" s="158"/>
      <c r="FX83" s="159"/>
      <c r="FY83" s="160"/>
      <c r="FZ83" s="161"/>
      <c r="GA83" s="161"/>
      <c r="GB83" s="161"/>
      <c r="GC83" s="156"/>
      <c r="GD83" s="157"/>
      <c r="GE83" s="158"/>
      <c r="GF83" s="159"/>
      <c r="GG83" s="160"/>
      <c r="GH83" s="161"/>
      <c r="GI83" s="161"/>
      <c r="GJ83" s="161"/>
      <c r="GK83" s="156"/>
      <c r="GL83" s="157"/>
      <c r="GM83" s="158"/>
      <c r="GN83" s="159"/>
      <c r="GO83" s="160"/>
      <c r="GP83" s="161"/>
      <c r="GQ83" s="161"/>
      <c r="GR83" s="161"/>
      <c r="GS83" s="156"/>
      <c r="GT83" s="157"/>
      <c r="GU83" s="158"/>
      <c r="GV83" s="159"/>
      <c r="GW83" s="160"/>
      <c r="GX83" s="161"/>
      <c r="GY83" s="161"/>
      <c r="GZ83" s="161"/>
      <c r="HA83" s="156"/>
      <c r="HB83" s="157"/>
      <c r="HC83" s="158"/>
      <c r="HD83" s="159"/>
      <c r="HE83" s="160"/>
      <c r="HF83" s="161"/>
      <c r="HG83" s="161"/>
      <c r="HH83" s="161"/>
      <c r="HI83" s="156"/>
      <c r="HJ83" s="157"/>
      <c r="HK83" s="158"/>
      <c r="HL83" s="159"/>
      <c r="HM83" s="160"/>
      <c r="HN83" s="161"/>
      <c r="HO83" s="161"/>
      <c r="HP83" s="161"/>
      <c r="HQ83" s="156"/>
      <c r="HR83" s="157"/>
      <c r="HS83" s="158"/>
      <c r="HT83" s="159"/>
      <c r="HU83" s="160"/>
      <c r="HV83" s="161"/>
      <c r="HW83" s="161"/>
      <c r="HX83" s="161"/>
      <c r="HY83" s="156"/>
      <c r="HZ83" s="157"/>
      <c r="IA83" s="158"/>
      <c r="IB83" s="159"/>
      <c r="IC83" s="160"/>
      <c r="ID83" s="161"/>
      <c r="IE83" s="161"/>
      <c r="IF83" s="161"/>
      <c r="IG83" s="156"/>
      <c r="IH83" s="157"/>
      <c r="II83" s="158"/>
      <c r="IJ83" s="159"/>
      <c r="IK83" s="160"/>
      <c r="IL83" s="161"/>
      <c r="IM83" s="161"/>
      <c r="IN83" s="161"/>
      <c r="IO83" s="156"/>
      <c r="IP83" s="157"/>
      <c r="IQ83" s="158"/>
      <c r="IR83" s="159"/>
      <c r="IS83" s="160"/>
      <c r="IT83" s="161"/>
      <c r="IU83" s="161"/>
      <c r="IV83" s="161"/>
    </row>
    <row r="84" spans="1:256" s="162" customFormat="1" ht="25.5">
      <c r="A84" s="224" t="s">
        <v>432</v>
      </c>
      <c r="B84" s="235">
        <v>88485</v>
      </c>
      <c r="C84" s="71" t="s">
        <v>78</v>
      </c>
      <c r="D84" s="244" t="s">
        <v>30</v>
      </c>
      <c r="E84" s="227">
        <v>1312.4</v>
      </c>
      <c r="F84" s="228">
        <v>1.83</v>
      </c>
      <c r="G84" s="228">
        <f t="shared" si="7"/>
        <v>2.41</v>
      </c>
      <c r="H84" s="229">
        <f t="shared" si="8"/>
        <v>3162.88</v>
      </c>
      <c r="I84" s="230"/>
    </row>
    <row r="85" spans="1:256" s="162" customFormat="1" ht="27" customHeight="1">
      <c r="A85" s="224" t="s">
        <v>433</v>
      </c>
      <c r="B85" s="235">
        <v>88489</v>
      </c>
      <c r="C85" s="71" t="s">
        <v>79</v>
      </c>
      <c r="D85" s="244" t="s">
        <v>30</v>
      </c>
      <c r="E85" s="227">
        <v>1312.4</v>
      </c>
      <c r="F85" s="228">
        <v>8.91</v>
      </c>
      <c r="G85" s="228">
        <f t="shared" si="7"/>
        <v>11.71</v>
      </c>
      <c r="H85" s="229">
        <f t="shared" si="8"/>
        <v>15368.2</v>
      </c>
      <c r="I85" s="230"/>
    </row>
    <row r="86" spans="1:256" s="162" customFormat="1" ht="21" customHeight="1">
      <c r="A86" s="224" t="s">
        <v>434</v>
      </c>
      <c r="B86" s="235" t="s">
        <v>233</v>
      </c>
      <c r="C86" s="71" t="s">
        <v>234</v>
      </c>
      <c r="D86" s="244" t="s">
        <v>30</v>
      </c>
      <c r="E86" s="227">
        <v>29.42</v>
      </c>
      <c r="F86" s="228">
        <v>21.66</v>
      </c>
      <c r="G86" s="228">
        <f t="shared" si="7"/>
        <v>28.48</v>
      </c>
      <c r="H86" s="229">
        <f t="shared" si="8"/>
        <v>837.88</v>
      </c>
      <c r="I86" s="230"/>
    </row>
    <row r="87" spans="1:256" ht="21" customHeight="1">
      <c r="A87" s="65">
        <v>12</v>
      </c>
      <c r="B87" s="57"/>
      <c r="C87" s="66" t="s">
        <v>80</v>
      </c>
      <c r="D87" s="57"/>
      <c r="E87" s="57"/>
      <c r="F87" s="174"/>
      <c r="G87" s="174"/>
      <c r="H87" s="176">
        <f>SUM(H88+H113+H125)</f>
        <v>71982.170000000013</v>
      </c>
      <c r="I87" s="2"/>
    </row>
    <row r="88" spans="1:256" ht="21" customHeight="1">
      <c r="A88" s="95" t="s">
        <v>223</v>
      </c>
      <c r="B88" s="86"/>
      <c r="C88" s="87" t="s">
        <v>81</v>
      </c>
      <c r="D88" s="86"/>
      <c r="E88" s="86"/>
      <c r="F88" s="175"/>
      <c r="G88" s="175"/>
      <c r="H88" s="179">
        <f>SUM(H89:H112)</f>
        <v>53390.98</v>
      </c>
      <c r="I88" s="2"/>
    </row>
    <row r="89" spans="1:256" s="162" customFormat="1" ht="24" customHeight="1">
      <c r="A89" s="224" t="s">
        <v>435</v>
      </c>
      <c r="B89" s="235" t="s">
        <v>82</v>
      </c>
      <c r="C89" s="71" t="s">
        <v>83</v>
      </c>
      <c r="D89" s="235" t="s">
        <v>17</v>
      </c>
      <c r="E89" s="227">
        <v>4</v>
      </c>
      <c r="F89" s="228">
        <v>58.35</v>
      </c>
      <c r="G89" s="228">
        <f t="shared" ref="G89:G124" si="9">ROUND(F89+(F89*$G$9),2)</f>
        <v>76.72</v>
      </c>
      <c r="H89" s="229">
        <f t="shared" ref="H89:H109" si="10">ROUND((E89*G89),2)</f>
        <v>306.88</v>
      </c>
      <c r="I89" s="230"/>
    </row>
    <row r="90" spans="1:256" s="162" customFormat="1" ht="38.25">
      <c r="A90" s="224" t="s">
        <v>436</v>
      </c>
      <c r="B90" s="235">
        <v>86915</v>
      </c>
      <c r="C90" s="71" t="s">
        <v>337</v>
      </c>
      <c r="D90" s="235" t="s">
        <v>17</v>
      </c>
      <c r="E90" s="227">
        <v>7</v>
      </c>
      <c r="F90" s="228">
        <v>74.680000000000007</v>
      </c>
      <c r="G90" s="228">
        <f t="shared" si="9"/>
        <v>98.19</v>
      </c>
      <c r="H90" s="229">
        <f t="shared" si="10"/>
        <v>687.33</v>
      </c>
      <c r="I90" s="230"/>
    </row>
    <row r="91" spans="1:256" s="162" customFormat="1" ht="21" customHeight="1">
      <c r="A91" s="224" t="s">
        <v>437</v>
      </c>
      <c r="B91" s="235" t="s">
        <v>322</v>
      </c>
      <c r="C91" s="71" t="s">
        <v>323</v>
      </c>
      <c r="D91" s="235" t="s">
        <v>17</v>
      </c>
      <c r="E91" s="227">
        <v>2</v>
      </c>
      <c r="F91" s="228">
        <v>80.709999999999994</v>
      </c>
      <c r="G91" s="228">
        <f t="shared" si="9"/>
        <v>106.12</v>
      </c>
      <c r="H91" s="229">
        <f t="shared" si="10"/>
        <v>212.24</v>
      </c>
      <c r="I91" s="230"/>
    </row>
    <row r="92" spans="1:256" s="162" customFormat="1" ht="38.25">
      <c r="A92" s="224" t="s">
        <v>438</v>
      </c>
      <c r="B92" s="235" t="s">
        <v>324</v>
      </c>
      <c r="C92" s="71" t="s">
        <v>325</v>
      </c>
      <c r="D92" s="235" t="s">
        <v>17</v>
      </c>
      <c r="E92" s="227">
        <v>2</v>
      </c>
      <c r="F92" s="228">
        <v>303.45</v>
      </c>
      <c r="G92" s="228">
        <f t="shared" si="9"/>
        <v>398.98</v>
      </c>
      <c r="H92" s="229">
        <f t="shared" si="10"/>
        <v>797.96</v>
      </c>
      <c r="I92" s="230"/>
    </row>
    <row r="93" spans="1:256" s="162" customFormat="1">
      <c r="A93" s="224" t="s">
        <v>439</v>
      </c>
      <c r="B93" s="235" t="s">
        <v>84</v>
      </c>
      <c r="C93" s="71" t="s">
        <v>85</v>
      </c>
      <c r="D93" s="235" t="s">
        <v>17</v>
      </c>
      <c r="E93" s="227">
        <v>6</v>
      </c>
      <c r="F93" s="228">
        <v>607.49</v>
      </c>
      <c r="G93" s="228">
        <f t="shared" si="9"/>
        <v>798.73</v>
      </c>
      <c r="H93" s="229">
        <f t="shared" si="10"/>
        <v>4792.38</v>
      </c>
      <c r="I93" s="230"/>
    </row>
    <row r="94" spans="1:256" s="162" customFormat="1" ht="51">
      <c r="A94" s="224" t="s">
        <v>440</v>
      </c>
      <c r="B94" s="235">
        <v>95472</v>
      </c>
      <c r="C94" s="71" t="s">
        <v>338</v>
      </c>
      <c r="D94" s="235" t="s">
        <v>17</v>
      </c>
      <c r="E94" s="227">
        <v>3</v>
      </c>
      <c r="F94" s="228">
        <v>713.38</v>
      </c>
      <c r="G94" s="228">
        <f t="shared" si="9"/>
        <v>937.95</v>
      </c>
      <c r="H94" s="229">
        <f t="shared" si="10"/>
        <v>2813.85</v>
      </c>
      <c r="I94" s="230"/>
    </row>
    <row r="95" spans="1:256" s="162" customFormat="1">
      <c r="A95" s="224" t="s">
        <v>441</v>
      </c>
      <c r="B95" s="235" t="s">
        <v>86</v>
      </c>
      <c r="C95" s="71" t="s">
        <v>87</v>
      </c>
      <c r="D95" s="235" t="s">
        <v>17</v>
      </c>
      <c r="E95" s="227">
        <v>6</v>
      </c>
      <c r="F95" s="228">
        <v>57.76</v>
      </c>
      <c r="G95" s="228">
        <f t="shared" si="9"/>
        <v>75.94</v>
      </c>
      <c r="H95" s="229">
        <f t="shared" si="10"/>
        <v>455.64</v>
      </c>
      <c r="I95" s="230"/>
    </row>
    <row r="96" spans="1:256" s="162" customFormat="1" ht="25.5">
      <c r="A96" s="224" t="s">
        <v>442</v>
      </c>
      <c r="B96" s="235">
        <v>40729</v>
      </c>
      <c r="C96" s="71" t="s">
        <v>88</v>
      </c>
      <c r="D96" s="235" t="s">
        <v>17</v>
      </c>
      <c r="E96" s="227">
        <v>3</v>
      </c>
      <c r="F96" s="228">
        <v>203.86</v>
      </c>
      <c r="G96" s="228">
        <f t="shared" si="9"/>
        <v>268.04000000000002</v>
      </c>
      <c r="H96" s="229">
        <f t="shared" si="10"/>
        <v>804.12</v>
      </c>
      <c r="I96" s="230"/>
    </row>
    <row r="97" spans="1:9" s="162" customFormat="1" ht="25.5">
      <c r="A97" s="224" t="s">
        <v>443</v>
      </c>
      <c r="B97" s="235" t="s">
        <v>89</v>
      </c>
      <c r="C97" s="71" t="s">
        <v>90</v>
      </c>
      <c r="D97" s="235" t="s">
        <v>17</v>
      </c>
      <c r="E97" s="227">
        <v>4</v>
      </c>
      <c r="F97" s="228">
        <v>85.57</v>
      </c>
      <c r="G97" s="228">
        <f t="shared" si="9"/>
        <v>112.51</v>
      </c>
      <c r="H97" s="229">
        <f t="shared" si="10"/>
        <v>450.04</v>
      </c>
      <c r="I97" s="230"/>
    </row>
    <row r="98" spans="1:9" s="162" customFormat="1" ht="29.25" customHeight="1">
      <c r="A98" s="224" t="s">
        <v>444</v>
      </c>
      <c r="B98" s="235" t="s">
        <v>91</v>
      </c>
      <c r="C98" s="71" t="s">
        <v>361</v>
      </c>
      <c r="D98" s="235" t="s">
        <v>17</v>
      </c>
      <c r="E98" s="227">
        <v>9</v>
      </c>
      <c r="F98" s="228">
        <v>296.99</v>
      </c>
      <c r="G98" s="228">
        <f t="shared" si="9"/>
        <v>390.48</v>
      </c>
      <c r="H98" s="229">
        <f t="shared" si="10"/>
        <v>3514.32</v>
      </c>
      <c r="I98" s="230"/>
    </row>
    <row r="99" spans="1:9" s="162" customFormat="1" ht="16.5" customHeight="1">
      <c r="A99" s="224" t="s">
        <v>445</v>
      </c>
      <c r="B99" s="235" t="s">
        <v>320</v>
      </c>
      <c r="C99" s="71" t="s">
        <v>321</v>
      </c>
      <c r="D99" s="235" t="s">
        <v>17</v>
      </c>
      <c r="E99" s="227">
        <v>2</v>
      </c>
      <c r="F99" s="228">
        <v>671.04</v>
      </c>
      <c r="G99" s="228">
        <f t="shared" si="9"/>
        <v>882.28</v>
      </c>
      <c r="H99" s="229">
        <f t="shared" si="10"/>
        <v>1764.56</v>
      </c>
      <c r="I99" s="230"/>
    </row>
    <row r="100" spans="1:9" s="162" customFormat="1">
      <c r="A100" s="224" t="s">
        <v>446</v>
      </c>
      <c r="B100" s="235" t="s">
        <v>184</v>
      </c>
      <c r="C100" s="71" t="s">
        <v>185</v>
      </c>
      <c r="D100" s="235" t="s">
        <v>17</v>
      </c>
      <c r="E100" s="227">
        <v>2</v>
      </c>
      <c r="F100" s="228">
        <v>731.04</v>
      </c>
      <c r="G100" s="228">
        <f t="shared" si="9"/>
        <v>961.17</v>
      </c>
      <c r="H100" s="229">
        <f t="shared" si="10"/>
        <v>1922.34</v>
      </c>
      <c r="I100" s="230"/>
    </row>
    <row r="101" spans="1:9" s="162" customFormat="1" ht="25.5">
      <c r="A101" s="224" t="s">
        <v>447</v>
      </c>
      <c r="B101" s="235">
        <v>95544</v>
      </c>
      <c r="C101" s="71" t="s">
        <v>339</v>
      </c>
      <c r="D101" s="235" t="s">
        <v>17</v>
      </c>
      <c r="E101" s="227">
        <v>9</v>
      </c>
      <c r="F101" s="228">
        <v>27.07</v>
      </c>
      <c r="G101" s="228">
        <f t="shared" si="9"/>
        <v>35.590000000000003</v>
      </c>
      <c r="H101" s="229">
        <f t="shared" si="10"/>
        <v>320.31</v>
      </c>
      <c r="I101" s="230"/>
    </row>
    <row r="102" spans="1:9" s="162" customFormat="1" ht="25.5">
      <c r="A102" s="224" t="s">
        <v>448</v>
      </c>
      <c r="B102" s="235">
        <v>95545</v>
      </c>
      <c r="C102" s="71" t="s">
        <v>340</v>
      </c>
      <c r="D102" s="235" t="s">
        <v>17</v>
      </c>
      <c r="E102" s="227">
        <v>4</v>
      </c>
      <c r="F102" s="228">
        <v>26.47</v>
      </c>
      <c r="G102" s="228">
        <f t="shared" si="9"/>
        <v>34.799999999999997</v>
      </c>
      <c r="H102" s="229">
        <f t="shared" si="10"/>
        <v>139.19999999999999</v>
      </c>
      <c r="I102" s="230"/>
    </row>
    <row r="103" spans="1:9" s="162" customFormat="1" ht="33" customHeight="1">
      <c r="A103" s="224" t="s">
        <v>449</v>
      </c>
      <c r="B103" s="235">
        <v>95547</v>
      </c>
      <c r="C103" s="71" t="s">
        <v>341</v>
      </c>
      <c r="D103" s="235" t="s">
        <v>17</v>
      </c>
      <c r="E103" s="227">
        <v>9</v>
      </c>
      <c r="F103" s="228">
        <v>50.17</v>
      </c>
      <c r="G103" s="228">
        <f t="shared" si="9"/>
        <v>65.959999999999994</v>
      </c>
      <c r="H103" s="229">
        <f t="shared" si="10"/>
        <v>593.64</v>
      </c>
      <c r="I103" s="230"/>
    </row>
    <row r="104" spans="1:9" s="162" customFormat="1" ht="33.75" customHeight="1">
      <c r="A104" s="224" t="s">
        <v>450</v>
      </c>
      <c r="B104" s="235" t="s">
        <v>92</v>
      </c>
      <c r="C104" s="71" t="s">
        <v>93</v>
      </c>
      <c r="D104" s="235" t="s">
        <v>17</v>
      </c>
      <c r="E104" s="227">
        <v>4</v>
      </c>
      <c r="F104" s="228">
        <v>55.53</v>
      </c>
      <c r="G104" s="228">
        <f t="shared" si="9"/>
        <v>73.010000000000005</v>
      </c>
      <c r="H104" s="229">
        <f t="shared" si="10"/>
        <v>292.04000000000002</v>
      </c>
      <c r="I104" s="230"/>
    </row>
    <row r="105" spans="1:9" s="162" customFormat="1" ht="21" customHeight="1">
      <c r="A105" s="224" t="s">
        <v>451</v>
      </c>
      <c r="B105" s="235" t="s">
        <v>94</v>
      </c>
      <c r="C105" s="71" t="s">
        <v>362</v>
      </c>
      <c r="D105" s="235" t="s">
        <v>17</v>
      </c>
      <c r="E105" s="227">
        <v>11</v>
      </c>
      <c r="F105" s="228">
        <v>52.5</v>
      </c>
      <c r="G105" s="228">
        <f t="shared" si="9"/>
        <v>69.03</v>
      </c>
      <c r="H105" s="229">
        <f t="shared" si="10"/>
        <v>759.33</v>
      </c>
      <c r="I105" s="230"/>
    </row>
    <row r="106" spans="1:9" s="162" customFormat="1" ht="30" customHeight="1">
      <c r="A106" s="224" t="s">
        <v>452</v>
      </c>
      <c r="B106" s="235" t="s">
        <v>95</v>
      </c>
      <c r="C106" s="71" t="s">
        <v>363</v>
      </c>
      <c r="D106" s="244" t="s">
        <v>30</v>
      </c>
      <c r="E106" s="227">
        <v>16.63</v>
      </c>
      <c r="F106" s="228">
        <v>283.29000000000002</v>
      </c>
      <c r="G106" s="228">
        <f t="shared" si="9"/>
        <v>372.47</v>
      </c>
      <c r="H106" s="229">
        <f t="shared" si="10"/>
        <v>6194.18</v>
      </c>
      <c r="I106" s="230"/>
    </row>
    <row r="107" spans="1:9" s="162" customFormat="1" ht="33" customHeight="1">
      <c r="A107" s="224" t="s">
        <v>453</v>
      </c>
      <c r="B107" s="235" t="s">
        <v>96</v>
      </c>
      <c r="C107" s="71" t="s">
        <v>364</v>
      </c>
      <c r="D107" s="235" t="s">
        <v>17</v>
      </c>
      <c r="E107" s="227">
        <v>4</v>
      </c>
      <c r="F107" s="228">
        <v>297.79000000000002</v>
      </c>
      <c r="G107" s="228">
        <f t="shared" si="9"/>
        <v>391.53</v>
      </c>
      <c r="H107" s="229">
        <f t="shared" si="10"/>
        <v>1566.12</v>
      </c>
      <c r="I107" s="230"/>
    </row>
    <row r="108" spans="1:9" s="162" customFormat="1" ht="27" customHeight="1">
      <c r="A108" s="224" t="s">
        <v>454</v>
      </c>
      <c r="B108" s="235" t="s">
        <v>97</v>
      </c>
      <c r="C108" s="71" t="s">
        <v>98</v>
      </c>
      <c r="D108" s="235" t="s">
        <v>17</v>
      </c>
      <c r="E108" s="227">
        <v>6</v>
      </c>
      <c r="F108" s="228">
        <v>225.72</v>
      </c>
      <c r="G108" s="228">
        <f t="shared" si="9"/>
        <v>296.77999999999997</v>
      </c>
      <c r="H108" s="229">
        <f t="shared" si="10"/>
        <v>1780.68</v>
      </c>
      <c r="I108" s="230"/>
    </row>
    <row r="109" spans="1:9" s="162" customFormat="1" ht="31.5" customHeight="1">
      <c r="A109" s="224" t="s">
        <v>455</v>
      </c>
      <c r="B109" s="245" t="s">
        <v>99</v>
      </c>
      <c r="C109" s="71" t="s">
        <v>100</v>
      </c>
      <c r="D109" s="235" t="s">
        <v>30</v>
      </c>
      <c r="E109" s="227">
        <v>1.41</v>
      </c>
      <c r="F109" s="228">
        <v>31.65</v>
      </c>
      <c r="G109" s="228">
        <f t="shared" si="9"/>
        <v>41.61</v>
      </c>
      <c r="H109" s="229">
        <f t="shared" si="10"/>
        <v>58.67</v>
      </c>
      <c r="I109" s="230"/>
    </row>
    <row r="110" spans="1:9" s="162" customFormat="1" ht="29.25" customHeight="1">
      <c r="A110" s="224" t="s">
        <v>456</v>
      </c>
      <c r="B110" s="235" t="s">
        <v>113</v>
      </c>
      <c r="C110" s="71" t="s">
        <v>114</v>
      </c>
      <c r="D110" s="70" t="s">
        <v>36</v>
      </c>
      <c r="E110" s="227">
        <v>101.54</v>
      </c>
      <c r="F110" s="228">
        <v>30.22</v>
      </c>
      <c r="G110" s="228">
        <f t="shared" si="9"/>
        <v>39.729999999999997</v>
      </c>
      <c r="H110" s="229">
        <f>ROUND((E110*G110),2)</f>
        <v>4034.18</v>
      </c>
      <c r="I110" s="230"/>
    </row>
    <row r="111" spans="1:9" s="162" customFormat="1" ht="30" customHeight="1">
      <c r="A111" s="224" t="s">
        <v>457</v>
      </c>
      <c r="B111" s="235" t="s">
        <v>115</v>
      </c>
      <c r="C111" s="71" t="s">
        <v>116</v>
      </c>
      <c r="D111" s="234" t="s">
        <v>36</v>
      </c>
      <c r="E111" s="227">
        <v>60</v>
      </c>
      <c r="F111" s="228">
        <v>13.23</v>
      </c>
      <c r="G111" s="228">
        <f t="shared" si="9"/>
        <v>17.39</v>
      </c>
      <c r="H111" s="229">
        <f>ROUND((E111*G111),2)</f>
        <v>1043.4000000000001</v>
      </c>
      <c r="I111" s="230"/>
    </row>
    <row r="112" spans="1:9" ht="25.5">
      <c r="A112" s="224" t="s">
        <v>458</v>
      </c>
      <c r="B112" s="235" t="s">
        <v>207</v>
      </c>
      <c r="C112" s="247" t="s">
        <v>520</v>
      </c>
      <c r="D112" s="232" t="s">
        <v>17</v>
      </c>
      <c r="E112" s="227">
        <v>1</v>
      </c>
      <c r="F112" s="228">
        <v>13756.9</v>
      </c>
      <c r="G112" s="228">
        <f t="shared" si="9"/>
        <v>18087.57</v>
      </c>
      <c r="H112" s="229">
        <f>ROUND((E112*G112),2)</f>
        <v>18087.57</v>
      </c>
      <c r="I112" s="2"/>
    </row>
    <row r="113" spans="1:256" ht="19.5" customHeight="1">
      <c r="A113" s="96" t="s">
        <v>357</v>
      </c>
      <c r="B113" s="86"/>
      <c r="C113" s="87" t="s">
        <v>101</v>
      </c>
      <c r="D113" s="86"/>
      <c r="E113" s="86"/>
      <c r="F113" s="175"/>
      <c r="G113" s="175">
        <f t="shared" si="9"/>
        <v>0</v>
      </c>
      <c r="H113" s="179">
        <f>SUM(H114:H124)</f>
        <v>17476.78</v>
      </c>
      <c r="I113" s="2"/>
    </row>
    <row r="114" spans="1:256" s="162" customFormat="1" ht="20.25" customHeight="1">
      <c r="A114" s="224" t="s">
        <v>461</v>
      </c>
      <c r="B114" s="232" t="s">
        <v>102</v>
      </c>
      <c r="C114" s="238" t="s">
        <v>103</v>
      </c>
      <c r="D114" s="232" t="s">
        <v>17</v>
      </c>
      <c r="E114" s="236">
        <v>16</v>
      </c>
      <c r="F114" s="228">
        <v>36.090000000000003</v>
      </c>
      <c r="G114" s="228">
        <f t="shared" si="9"/>
        <v>47.45</v>
      </c>
      <c r="H114" s="229">
        <f t="shared" ref="H114:H120" si="11">ROUND((E114*G114),2)</f>
        <v>759.2</v>
      </c>
      <c r="I114" s="230"/>
    </row>
    <row r="115" spans="1:256" s="162" customFormat="1" ht="37.5" customHeight="1">
      <c r="A115" s="224" t="s">
        <v>462</v>
      </c>
      <c r="B115" s="232" t="s">
        <v>104</v>
      </c>
      <c r="C115" s="233" t="s">
        <v>227</v>
      </c>
      <c r="D115" s="235" t="s">
        <v>36</v>
      </c>
      <c r="E115" s="236">
        <v>30.3</v>
      </c>
      <c r="F115" s="228">
        <v>47.29</v>
      </c>
      <c r="G115" s="228">
        <f t="shared" si="9"/>
        <v>62.18</v>
      </c>
      <c r="H115" s="229">
        <f t="shared" si="11"/>
        <v>1884.05</v>
      </c>
      <c r="I115" s="230"/>
    </row>
    <row r="116" spans="1:256" s="162" customFormat="1" ht="43.5" customHeight="1">
      <c r="A116" s="224" t="s">
        <v>463</v>
      </c>
      <c r="B116" s="232" t="s">
        <v>105</v>
      </c>
      <c r="C116" s="233" t="s">
        <v>106</v>
      </c>
      <c r="D116" s="235" t="s">
        <v>36</v>
      </c>
      <c r="E116" s="236">
        <v>74.099999999999994</v>
      </c>
      <c r="F116" s="228">
        <v>68.22</v>
      </c>
      <c r="G116" s="228">
        <f t="shared" si="9"/>
        <v>89.7</v>
      </c>
      <c r="H116" s="229">
        <f t="shared" si="11"/>
        <v>6646.77</v>
      </c>
      <c r="I116" s="230"/>
    </row>
    <row r="117" spans="1:256" s="162" customFormat="1" ht="42.75" customHeight="1">
      <c r="A117" s="224" t="s">
        <v>464</v>
      </c>
      <c r="B117" s="234" t="s">
        <v>107</v>
      </c>
      <c r="C117" s="233" t="s">
        <v>108</v>
      </c>
      <c r="D117" s="235" t="s">
        <v>36</v>
      </c>
      <c r="E117" s="236">
        <v>30</v>
      </c>
      <c r="F117" s="228">
        <v>105.96</v>
      </c>
      <c r="G117" s="228">
        <f t="shared" si="9"/>
        <v>139.32</v>
      </c>
      <c r="H117" s="229">
        <f t="shared" si="11"/>
        <v>4179.6000000000004</v>
      </c>
      <c r="I117" s="230"/>
    </row>
    <row r="118" spans="1:256" s="162" customFormat="1" ht="51">
      <c r="A118" s="224" t="s">
        <v>465</v>
      </c>
      <c r="B118" s="232" t="s">
        <v>109</v>
      </c>
      <c r="C118" s="238" t="s">
        <v>110</v>
      </c>
      <c r="D118" s="232" t="s">
        <v>17</v>
      </c>
      <c r="E118" s="236">
        <v>1</v>
      </c>
      <c r="F118" s="228">
        <v>265.51</v>
      </c>
      <c r="G118" s="228">
        <f t="shared" si="9"/>
        <v>349.09</v>
      </c>
      <c r="H118" s="229">
        <f t="shared" si="11"/>
        <v>349.09</v>
      </c>
      <c r="I118" s="230"/>
    </row>
    <row r="119" spans="1:256" s="162" customFormat="1" ht="25.5">
      <c r="A119" s="224" t="s">
        <v>466</v>
      </c>
      <c r="B119" s="232">
        <v>72290</v>
      </c>
      <c r="C119" s="238" t="s">
        <v>188</v>
      </c>
      <c r="D119" s="232" t="s">
        <v>17</v>
      </c>
      <c r="E119" s="236">
        <v>5</v>
      </c>
      <c r="F119" s="228">
        <v>320.33</v>
      </c>
      <c r="G119" s="228">
        <f t="shared" si="9"/>
        <v>421.17</v>
      </c>
      <c r="H119" s="229">
        <f t="shared" si="11"/>
        <v>2105.85</v>
      </c>
      <c r="I119" s="230"/>
    </row>
    <row r="120" spans="1:256" s="162" customFormat="1" ht="25.5">
      <c r="A120" s="224" t="s">
        <v>467</v>
      </c>
      <c r="B120" s="232" t="s">
        <v>111</v>
      </c>
      <c r="C120" s="238" t="s">
        <v>112</v>
      </c>
      <c r="D120" s="232" t="s">
        <v>17</v>
      </c>
      <c r="E120" s="236">
        <v>1</v>
      </c>
      <c r="F120" s="228">
        <v>69.180000000000007</v>
      </c>
      <c r="G120" s="228">
        <f t="shared" si="9"/>
        <v>90.96</v>
      </c>
      <c r="H120" s="229">
        <f t="shared" si="11"/>
        <v>90.96</v>
      </c>
      <c r="I120" s="230"/>
    </row>
    <row r="121" spans="1:256" s="162" customFormat="1" ht="25.5">
      <c r="A121" s="224" t="s">
        <v>468</v>
      </c>
      <c r="B121" s="235" t="s">
        <v>117</v>
      </c>
      <c r="C121" s="71" t="s">
        <v>118</v>
      </c>
      <c r="D121" s="234" t="s">
        <v>36</v>
      </c>
      <c r="E121" s="227">
        <v>23.9</v>
      </c>
      <c r="F121" s="228">
        <v>13.48</v>
      </c>
      <c r="G121" s="228">
        <f t="shared" si="9"/>
        <v>17.72</v>
      </c>
      <c r="H121" s="229">
        <f>ROUND((E121*G121),2)</f>
        <v>423.51</v>
      </c>
      <c r="I121" s="230"/>
    </row>
    <row r="122" spans="1:256" s="162" customFormat="1" ht="25.5">
      <c r="A122" s="224" t="s">
        <v>469</v>
      </c>
      <c r="B122" s="239" t="s">
        <v>119</v>
      </c>
      <c r="C122" s="240" t="s">
        <v>329</v>
      </c>
      <c r="D122" s="235" t="s">
        <v>36</v>
      </c>
      <c r="E122" s="227">
        <v>29.7</v>
      </c>
      <c r="F122" s="228">
        <v>13.19</v>
      </c>
      <c r="G122" s="228">
        <f t="shared" si="9"/>
        <v>17.34</v>
      </c>
      <c r="H122" s="229">
        <f>ROUND((E122*G122),2)</f>
        <v>515</v>
      </c>
      <c r="I122" s="230"/>
    </row>
    <row r="123" spans="1:256" s="162" customFormat="1" ht="38.25">
      <c r="A123" s="224" t="s">
        <v>470</v>
      </c>
      <c r="B123" s="235" t="s">
        <v>193</v>
      </c>
      <c r="C123" s="241" t="s">
        <v>192</v>
      </c>
      <c r="D123" s="235" t="s">
        <v>36</v>
      </c>
      <c r="E123" s="242">
        <v>21</v>
      </c>
      <c r="F123" s="228">
        <v>18.010000000000002</v>
      </c>
      <c r="G123" s="228">
        <f t="shared" si="9"/>
        <v>23.68</v>
      </c>
      <c r="H123" s="229">
        <f>ROUND((E123*G123),2)</f>
        <v>497.28</v>
      </c>
      <c r="I123" s="230"/>
    </row>
    <row r="124" spans="1:256" s="162" customFormat="1" ht="21" customHeight="1">
      <c r="A124" s="224" t="s">
        <v>471</v>
      </c>
      <c r="B124" s="239" t="s">
        <v>190</v>
      </c>
      <c r="C124" s="233" t="s">
        <v>191</v>
      </c>
      <c r="D124" s="239" t="s">
        <v>17</v>
      </c>
      <c r="E124" s="243">
        <v>3</v>
      </c>
      <c r="F124" s="228">
        <v>6.46</v>
      </c>
      <c r="G124" s="228">
        <f t="shared" si="9"/>
        <v>8.49</v>
      </c>
      <c r="H124" s="229">
        <f>ROUND((E124*G124),2)</f>
        <v>25.47</v>
      </c>
      <c r="I124" s="230"/>
    </row>
    <row r="125" spans="1:256" ht="22.5" customHeight="1">
      <c r="A125" s="96" t="s">
        <v>472</v>
      </c>
      <c r="B125" s="86"/>
      <c r="C125" s="88" t="s">
        <v>120</v>
      </c>
      <c r="D125" s="86"/>
      <c r="E125" s="86"/>
      <c r="F125" s="175"/>
      <c r="G125" s="175"/>
      <c r="H125" s="179">
        <f>SUM(H126:H127)</f>
        <v>1114.4100000000001</v>
      </c>
      <c r="I125" s="2"/>
    </row>
    <row r="126" spans="1:256" s="162" customFormat="1" ht="46.5" customHeight="1">
      <c r="A126" s="224" t="s">
        <v>473</v>
      </c>
      <c r="B126" s="232" t="s">
        <v>104</v>
      </c>
      <c r="C126" s="233" t="s">
        <v>227</v>
      </c>
      <c r="D126" s="235" t="s">
        <v>36</v>
      </c>
      <c r="E126" s="236">
        <v>16.739999999999998</v>
      </c>
      <c r="F126" s="228">
        <v>47.29</v>
      </c>
      <c r="G126" s="228">
        <f t="shared" ref="G126:G132" si="12">ROUND(F126+(F126*$G$9),2)</f>
        <v>62.18</v>
      </c>
      <c r="H126" s="229">
        <f>ROUND((E126*G126),2)</f>
        <v>1040.8900000000001</v>
      </c>
      <c r="I126" s="237"/>
      <c r="J126" s="162">
        <f>I126/2</f>
        <v>0</v>
      </c>
    </row>
    <row r="127" spans="1:256" s="162" customFormat="1" ht="38.25">
      <c r="A127" s="224" t="s">
        <v>474</v>
      </c>
      <c r="B127" s="235">
        <v>89710</v>
      </c>
      <c r="C127" s="71" t="s">
        <v>342</v>
      </c>
      <c r="D127" s="232" t="s">
        <v>17</v>
      </c>
      <c r="E127" s="227">
        <v>8</v>
      </c>
      <c r="F127" s="228">
        <v>6.99</v>
      </c>
      <c r="G127" s="228">
        <f t="shared" si="12"/>
        <v>9.19</v>
      </c>
      <c r="H127" s="229">
        <f>ROUND((E127*G127),2)</f>
        <v>73.52</v>
      </c>
      <c r="I127" s="230"/>
    </row>
    <row r="128" spans="1:256" s="29" customFormat="1" ht="20.25" customHeight="1">
      <c r="A128" s="65">
        <v>13</v>
      </c>
      <c r="B128" s="57"/>
      <c r="C128" s="89" t="s">
        <v>318</v>
      </c>
      <c r="D128" s="57"/>
      <c r="E128" s="57"/>
      <c r="F128" s="174"/>
      <c r="G128" s="174">
        <f t="shared" si="12"/>
        <v>0</v>
      </c>
      <c r="H128" s="176">
        <f>SUM(H129:H130)</f>
        <v>126878.20000000001</v>
      </c>
      <c r="I128" s="26"/>
      <c r="J128" s="26"/>
      <c r="K128" s="23"/>
      <c r="L128" s="21"/>
      <c r="M128" s="27"/>
      <c r="N128" s="28"/>
      <c r="O128" s="28"/>
      <c r="P128" s="28"/>
      <c r="Q128" s="26"/>
      <c r="R128" s="26"/>
      <c r="S128" s="23"/>
      <c r="T128" s="21"/>
      <c r="U128" s="27"/>
      <c r="V128" s="28"/>
      <c r="W128" s="28"/>
      <c r="X128" s="28"/>
      <c r="Y128" s="26"/>
      <c r="Z128" s="26"/>
      <c r="AA128" s="23"/>
      <c r="AB128" s="21"/>
      <c r="AC128" s="27"/>
      <c r="AD128" s="28"/>
      <c r="AE128" s="28"/>
      <c r="AF128" s="28"/>
      <c r="AG128" s="26"/>
      <c r="AH128" s="26"/>
      <c r="AI128" s="23"/>
      <c r="AJ128" s="21"/>
      <c r="AK128" s="27"/>
      <c r="AL128" s="28"/>
      <c r="AM128" s="28"/>
      <c r="AN128" s="28"/>
      <c r="AO128" s="26"/>
      <c r="AP128" s="26"/>
      <c r="AQ128" s="23"/>
      <c r="AR128" s="21"/>
      <c r="AS128" s="27"/>
      <c r="AT128" s="28"/>
      <c r="AU128" s="28"/>
      <c r="AV128" s="28"/>
      <c r="AW128" s="26"/>
      <c r="AX128" s="26"/>
      <c r="AY128" s="23"/>
      <c r="AZ128" s="21"/>
      <c r="BA128" s="27"/>
      <c r="BB128" s="28"/>
      <c r="BC128" s="28"/>
      <c r="BD128" s="28"/>
      <c r="BE128" s="26"/>
      <c r="BF128" s="26"/>
      <c r="BG128" s="23"/>
      <c r="BH128" s="21"/>
      <c r="BI128" s="27"/>
      <c r="BJ128" s="28"/>
      <c r="BK128" s="28"/>
      <c r="BL128" s="28"/>
      <c r="BM128" s="26"/>
      <c r="BN128" s="26"/>
      <c r="BO128" s="23"/>
      <c r="BP128" s="21"/>
      <c r="BQ128" s="27"/>
      <c r="BR128" s="28"/>
      <c r="BS128" s="28"/>
      <c r="BT128" s="28"/>
      <c r="BU128" s="26"/>
      <c r="BV128" s="26"/>
      <c r="BW128" s="23"/>
      <c r="BX128" s="21"/>
      <c r="BY128" s="27"/>
      <c r="BZ128" s="28"/>
      <c r="CA128" s="28"/>
      <c r="CB128" s="28"/>
      <c r="CC128" s="26"/>
      <c r="CD128" s="26"/>
      <c r="CE128" s="23"/>
      <c r="CF128" s="21"/>
      <c r="CG128" s="27"/>
      <c r="CH128" s="28"/>
      <c r="CI128" s="28"/>
      <c r="CJ128" s="28"/>
      <c r="CK128" s="26"/>
      <c r="CL128" s="26"/>
      <c r="CM128" s="23"/>
      <c r="CN128" s="21"/>
      <c r="CO128" s="27"/>
      <c r="CP128" s="28"/>
      <c r="CQ128" s="28"/>
      <c r="CR128" s="28"/>
      <c r="CS128" s="26"/>
      <c r="CT128" s="26"/>
      <c r="CU128" s="23"/>
      <c r="CV128" s="21"/>
      <c r="CW128" s="27"/>
      <c r="CX128" s="28"/>
      <c r="CY128" s="28"/>
      <c r="CZ128" s="28"/>
      <c r="DA128" s="26"/>
      <c r="DB128" s="26"/>
      <c r="DC128" s="23"/>
      <c r="DD128" s="21"/>
      <c r="DE128" s="27"/>
      <c r="DF128" s="28"/>
      <c r="DG128" s="28"/>
      <c r="DH128" s="28"/>
      <c r="DI128" s="26"/>
      <c r="DJ128" s="26"/>
      <c r="DK128" s="23"/>
      <c r="DL128" s="21"/>
      <c r="DM128" s="27"/>
      <c r="DN128" s="28"/>
      <c r="DO128" s="28"/>
      <c r="DP128" s="28"/>
      <c r="DQ128" s="26"/>
      <c r="DR128" s="26"/>
      <c r="DS128" s="23"/>
      <c r="DT128" s="21"/>
      <c r="DU128" s="27"/>
      <c r="DV128" s="28"/>
      <c r="DW128" s="28"/>
      <c r="DX128" s="28"/>
      <c r="DY128" s="26"/>
      <c r="DZ128" s="26"/>
      <c r="EA128" s="23"/>
      <c r="EB128" s="21"/>
      <c r="EC128" s="27"/>
      <c r="ED128" s="28"/>
      <c r="EE128" s="28"/>
      <c r="EF128" s="28"/>
      <c r="EG128" s="26"/>
      <c r="EH128" s="26"/>
      <c r="EI128" s="23"/>
      <c r="EJ128" s="21"/>
      <c r="EK128" s="27"/>
      <c r="EL128" s="28"/>
      <c r="EM128" s="28"/>
      <c r="EN128" s="28"/>
      <c r="EO128" s="26"/>
      <c r="EP128" s="26"/>
      <c r="EQ128" s="23"/>
      <c r="ER128" s="21"/>
      <c r="ES128" s="27"/>
      <c r="ET128" s="28"/>
      <c r="EU128" s="28"/>
      <c r="EV128" s="28"/>
      <c r="EW128" s="26"/>
      <c r="EX128" s="26"/>
      <c r="EY128" s="23"/>
      <c r="EZ128" s="21"/>
      <c r="FA128" s="27"/>
      <c r="FB128" s="28"/>
      <c r="FC128" s="28"/>
      <c r="FD128" s="28"/>
      <c r="FE128" s="26"/>
      <c r="FF128" s="26"/>
      <c r="FG128" s="23"/>
      <c r="FH128" s="21"/>
      <c r="FI128" s="27"/>
      <c r="FJ128" s="28"/>
      <c r="FK128" s="28"/>
      <c r="FL128" s="28"/>
      <c r="FM128" s="26"/>
      <c r="FN128" s="26"/>
      <c r="FO128" s="23"/>
      <c r="FP128" s="21"/>
      <c r="FQ128" s="27"/>
      <c r="FR128" s="28"/>
      <c r="FS128" s="28"/>
      <c r="FT128" s="28"/>
      <c r="FU128" s="26"/>
      <c r="FV128" s="26"/>
      <c r="FW128" s="23"/>
      <c r="FX128" s="21"/>
      <c r="FY128" s="27"/>
      <c r="FZ128" s="28"/>
      <c r="GA128" s="28"/>
      <c r="GB128" s="28"/>
      <c r="GC128" s="26"/>
      <c r="GD128" s="26"/>
      <c r="GE128" s="23"/>
      <c r="GF128" s="21"/>
      <c r="GG128" s="27"/>
      <c r="GH128" s="28"/>
      <c r="GI128" s="28"/>
      <c r="GJ128" s="28"/>
      <c r="GK128" s="26"/>
      <c r="GL128" s="26"/>
      <c r="GM128" s="23"/>
      <c r="GN128" s="21"/>
      <c r="GO128" s="27"/>
      <c r="GP128" s="28"/>
      <c r="GQ128" s="28"/>
      <c r="GR128" s="28"/>
      <c r="GS128" s="26"/>
      <c r="GT128" s="26"/>
      <c r="GU128" s="23"/>
      <c r="GV128" s="21"/>
      <c r="GW128" s="27"/>
      <c r="GX128" s="28"/>
      <c r="GY128" s="28"/>
      <c r="GZ128" s="28"/>
      <c r="HA128" s="26"/>
      <c r="HB128" s="26"/>
      <c r="HC128" s="23"/>
      <c r="HD128" s="21"/>
      <c r="HE128" s="27"/>
      <c r="HF128" s="28"/>
      <c r="HG128" s="28"/>
      <c r="HH128" s="28"/>
      <c r="HI128" s="26"/>
      <c r="HJ128" s="26"/>
      <c r="HK128" s="23"/>
      <c r="HL128" s="21"/>
      <c r="HM128" s="27"/>
      <c r="HN128" s="28"/>
      <c r="HO128" s="28"/>
      <c r="HP128" s="28"/>
      <c r="HQ128" s="26"/>
      <c r="HR128" s="26"/>
      <c r="HS128" s="23"/>
      <c r="HT128" s="21"/>
      <c r="HU128" s="27"/>
      <c r="HV128" s="28"/>
      <c r="HW128" s="28"/>
      <c r="HX128" s="28"/>
      <c r="HY128" s="26"/>
      <c r="HZ128" s="26"/>
      <c r="IA128" s="23"/>
      <c r="IB128" s="21"/>
      <c r="IC128" s="27"/>
      <c r="ID128" s="28"/>
      <c r="IE128" s="28"/>
      <c r="IF128" s="28"/>
      <c r="IG128" s="26"/>
      <c r="IH128" s="26"/>
      <c r="II128" s="23"/>
      <c r="IJ128" s="21"/>
      <c r="IK128" s="27"/>
      <c r="IL128" s="28"/>
      <c r="IM128" s="28"/>
      <c r="IN128" s="28"/>
      <c r="IO128" s="26"/>
      <c r="IP128" s="26"/>
      <c r="IQ128" s="23"/>
      <c r="IR128" s="21"/>
      <c r="IS128" s="27"/>
      <c r="IT128" s="28"/>
      <c r="IU128" s="28"/>
      <c r="IV128" s="28"/>
    </row>
    <row r="129" spans="1:256" s="29" customFormat="1" ht="34.5" customHeight="1">
      <c r="A129" s="272" t="s">
        <v>224</v>
      </c>
      <c r="B129" s="232" t="s">
        <v>207</v>
      </c>
      <c r="C129" s="318" t="s">
        <v>524</v>
      </c>
      <c r="D129" s="232" t="s">
        <v>17</v>
      </c>
      <c r="E129" s="227">
        <v>9</v>
      </c>
      <c r="F129" s="228">
        <v>10100</v>
      </c>
      <c r="G129" s="228">
        <f t="shared" si="12"/>
        <v>13279.48</v>
      </c>
      <c r="H129" s="229">
        <f>ROUND((E129*G129),2)</f>
        <v>119515.32</v>
      </c>
      <c r="I129" s="26"/>
      <c r="J129" s="26"/>
      <c r="K129" s="23"/>
      <c r="L129" s="21"/>
      <c r="M129" s="27"/>
      <c r="N129" s="28"/>
      <c r="O129" s="28"/>
      <c r="P129" s="28"/>
      <c r="Q129" s="26"/>
      <c r="R129" s="26"/>
      <c r="S129" s="23"/>
      <c r="T129" s="21"/>
      <c r="U129" s="27"/>
      <c r="V129" s="28"/>
      <c r="W129" s="28"/>
      <c r="X129" s="28"/>
      <c r="Y129" s="26"/>
      <c r="Z129" s="26"/>
      <c r="AA129" s="23"/>
      <c r="AB129" s="21"/>
      <c r="AC129" s="27"/>
      <c r="AD129" s="28"/>
      <c r="AE129" s="28"/>
      <c r="AF129" s="28"/>
      <c r="AG129" s="26"/>
      <c r="AH129" s="26"/>
      <c r="AI129" s="23"/>
      <c r="AJ129" s="21"/>
      <c r="AK129" s="27"/>
      <c r="AL129" s="28"/>
      <c r="AM129" s="28"/>
      <c r="AN129" s="28"/>
      <c r="AO129" s="26"/>
      <c r="AP129" s="26"/>
      <c r="AQ129" s="23"/>
      <c r="AR129" s="21"/>
      <c r="AS129" s="27"/>
      <c r="AT129" s="28"/>
      <c r="AU129" s="28"/>
      <c r="AV129" s="28"/>
      <c r="AW129" s="26"/>
      <c r="AX129" s="26"/>
      <c r="AY129" s="23"/>
      <c r="AZ129" s="21"/>
      <c r="BA129" s="27"/>
      <c r="BB129" s="28"/>
      <c r="BC129" s="28"/>
      <c r="BD129" s="28"/>
      <c r="BE129" s="26"/>
      <c r="BF129" s="26"/>
      <c r="BG129" s="23"/>
      <c r="BH129" s="21"/>
      <c r="BI129" s="27"/>
      <c r="BJ129" s="28"/>
      <c r="BK129" s="28"/>
      <c r="BL129" s="28"/>
      <c r="BM129" s="26"/>
      <c r="BN129" s="26"/>
      <c r="BO129" s="23"/>
      <c r="BP129" s="21"/>
      <c r="BQ129" s="27"/>
      <c r="BR129" s="28"/>
      <c r="BS129" s="28"/>
      <c r="BT129" s="28"/>
      <c r="BU129" s="26"/>
      <c r="BV129" s="26"/>
      <c r="BW129" s="23"/>
      <c r="BX129" s="21"/>
      <c r="BY129" s="27"/>
      <c r="BZ129" s="28"/>
      <c r="CA129" s="28"/>
      <c r="CB129" s="28"/>
      <c r="CC129" s="26"/>
      <c r="CD129" s="26"/>
      <c r="CE129" s="23"/>
      <c r="CF129" s="21"/>
      <c r="CG129" s="27"/>
      <c r="CH129" s="28"/>
      <c r="CI129" s="28"/>
      <c r="CJ129" s="28"/>
      <c r="CK129" s="26"/>
      <c r="CL129" s="26"/>
      <c r="CM129" s="23"/>
      <c r="CN129" s="21"/>
      <c r="CO129" s="27"/>
      <c r="CP129" s="28"/>
      <c r="CQ129" s="28"/>
      <c r="CR129" s="28"/>
      <c r="CS129" s="26"/>
      <c r="CT129" s="26"/>
      <c r="CU129" s="23"/>
      <c r="CV129" s="21"/>
      <c r="CW129" s="27"/>
      <c r="CX129" s="28"/>
      <c r="CY129" s="28"/>
      <c r="CZ129" s="28"/>
      <c r="DA129" s="26"/>
      <c r="DB129" s="26"/>
      <c r="DC129" s="23"/>
      <c r="DD129" s="21"/>
      <c r="DE129" s="27"/>
      <c r="DF129" s="28"/>
      <c r="DG129" s="28"/>
      <c r="DH129" s="28"/>
      <c r="DI129" s="26"/>
      <c r="DJ129" s="26"/>
      <c r="DK129" s="23"/>
      <c r="DL129" s="21"/>
      <c r="DM129" s="27"/>
      <c r="DN129" s="28"/>
      <c r="DO129" s="28"/>
      <c r="DP129" s="28"/>
      <c r="DQ129" s="26"/>
      <c r="DR129" s="26"/>
      <c r="DS129" s="23"/>
      <c r="DT129" s="21"/>
      <c r="DU129" s="27"/>
      <c r="DV129" s="28"/>
      <c r="DW129" s="28"/>
      <c r="DX129" s="28"/>
      <c r="DY129" s="26"/>
      <c r="DZ129" s="26"/>
      <c r="EA129" s="23"/>
      <c r="EB129" s="21"/>
      <c r="EC129" s="27"/>
      <c r="ED129" s="28"/>
      <c r="EE129" s="28"/>
      <c r="EF129" s="28"/>
      <c r="EG129" s="26"/>
      <c r="EH129" s="26"/>
      <c r="EI129" s="23"/>
      <c r="EJ129" s="21"/>
      <c r="EK129" s="27"/>
      <c r="EL129" s="28"/>
      <c r="EM129" s="28"/>
      <c r="EN129" s="28"/>
      <c r="EO129" s="26"/>
      <c r="EP129" s="26"/>
      <c r="EQ129" s="23"/>
      <c r="ER129" s="21"/>
      <c r="ES129" s="27"/>
      <c r="ET129" s="28"/>
      <c r="EU129" s="28"/>
      <c r="EV129" s="28"/>
      <c r="EW129" s="26"/>
      <c r="EX129" s="26"/>
      <c r="EY129" s="23"/>
      <c r="EZ129" s="21"/>
      <c r="FA129" s="27"/>
      <c r="FB129" s="28"/>
      <c r="FC129" s="28"/>
      <c r="FD129" s="28"/>
      <c r="FE129" s="26"/>
      <c r="FF129" s="26"/>
      <c r="FG129" s="23"/>
      <c r="FH129" s="21"/>
      <c r="FI129" s="27"/>
      <c r="FJ129" s="28"/>
      <c r="FK129" s="28"/>
      <c r="FL129" s="28"/>
      <c r="FM129" s="26"/>
      <c r="FN129" s="26"/>
      <c r="FO129" s="23"/>
      <c r="FP129" s="21"/>
      <c r="FQ129" s="27"/>
      <c r="FR129" s="28"/>
      <c r="FS129" s="28"/>
      <c r="FT129" s="28"/>
      <c r="FU129" s="26"/>
      <c r="FV129" s="26"/>
      <c r="FW129" s="23"/>
      <c r="FX129" s="21"/>
      <c r="FY129" s="27"/>
      <c r="FZ129" s="28"/>
      <c r="GA129" s="28"/>
      <c r="GB129" s="28"/>
      <c r="GC129" s="26"/>
      <c r="GD129" s="26"/>
      <c r="GE129" s="23"/>
      <c r="GF129" s="21"/>
      <c r="GG129" s="27"/>
      <c r="GH129" s="28"/>
      <c r="GI129" s="28"/>
      <c r="GJ129" s="28"/>
      <c r="GK129" s="26"/>
      <c r="GL129" s="26"/>
      <c r="GM129" s="23"/>
      <c r="GN129" s="21"/>
      <c r="GO129" s="27"/>
      <c r="GP129" s="28"/>
      <c r="GQ129" s="28"/>
      <c r="GR129" s="28"/>
      <c r="GS129" s="26"/>
      <c r="GT129" s="26"/>
      <c r="GU129" s="23"/>
      <c r="GV129" s="21"/>
      <c r="GW129" s="27"/>
      <c r="GX129" s="28"/>
      <c r="GY129" s="28"/>
      <c r="GZ129" s="28"/>
      <c r="HA129" s="26"/>
      <c r="HB129" s="26"/>
      <c r="HC129" s="23"/>
      <c r="HD129" s="21"/>
      <c r="HE129" s="27"/>
      <c r="HF129" s="28"/>
      <c r="HG129" s="28"/>
      <c r="HH129" s="28"/>
      <c r="HI129" s="26"/>
      <c r="HJ129" s="26"/>
      <c r="HK129" s="23"/>
      <c r="HL129" s="21"/>
      <c r="HM129" s="27"/>
      <c r="HN129" s="28"/>
      <c r="HO129" s="28"/>
      <c r="HP129" s="28"/>
      <c r="HQ129" s="26"/>
      <c r="HR129" s="26"/>
      <c r="HS129" s="23"/>
      <c r="HT129" s="21"/>
      <c r="HU129" s="27"/>
      <c r="HV129" s="28"/>
      <c r="HW129" s="28"/>
      <c r="HX129" s="28"/>
      <c r="HY129" s="26"/>
      <c r="HZ129" s="26"/>
      <c r="IA129" s="23"/>
      <c r="IB129" s="21"/>
      <c r="IC129" s="27"/>
      <c r="ID129" s="28"/>
      <c r="IE129" s="28"/>
      <c r="IF129" s="28"/>
      <c r="IG129" s="26"/>
      <c r="IH129" s="26"/>
      <c r="II129" s="23"/>
      <c r="IJ129" s="21"/>
      <c r="IK129" s="27"/>
      <c r="IL129" s="28"/>
      <c r="IM129" s="28"/>
      <c r="IN129" s="28"/>
      <c r="IO129" s="26"/>
      <c r="IP129" s="26"/>
      <c r="IQ129" s="23"/>
      <c r="IR129" s="21"/>
      <c r="IS129" s="27"/>
      <c r="IT129" s="28"/>
      <c r="IU129" s="28"/>
      <c r="IV129" s="28"/>
    </row>
    <row r="130" spans="1:256" s="29" customFormat="1" ht="63.75">
      <c r="A130" s="272" t="s">
        <v>475</v>
      </c>
      <c r="B130" s="232" t="s">
        <v>207</v>
      </c>
      <c r="C130" s="233" t="s">
        <v>519</v>
      </c>
      <c r="D130" s="234" t="s">
        <v>17</v>
      </c>
      <c r="E130" s="227">
        <v>16</v>
      </c>
      <c r="F130" s="228">
        <v>350</v>
      </c>
      <c r="G130" s="228">
        <f t="shared" si="12"/>
        <v>460.18</v>
      </c>
      <c r="H130" s="229">
        <f>ROUND((E130*G130),2)</f>
        <v>7362.88</v>
      </c>
      <c r="I130" s="26"/>
      <c r="J130" s="26"/>
      <c r="K130" s="23"/>
      <c r="L130" s="21"/>
      <c r="M130" s="27"/>
      <c r="N130" s="28"/>
      <c r="O130" s="28"/>
      <c r="P130" s="28"/>
      <c r="Q130" s="26"/>
      <c r="R130" s="26"/>
      <c r="S130" s="23"/>
      <c r="T130" s="21"/>
      <c r="U130" s="27"/>
      <c r="V130" s="28"/>
      <c r="W130" s="28"/>
      <c r="X130" s="28"/>
      <c r="Y130" s="26"/>
      <c r="Z130" s="26"/>
      <c r="AA130" s="23"/>
      <c r="AB130" s="21"/>
      <c r="AC130" s="27"/>
      <c r="AD130" s="28"/>
      <c r="AE130" s="28"/>
      <c r="AF130" s="28"/>
      <c r="AG130" s="26"/>
      <c r="AH130" s="26"/>
      <c r="AI130" s="23"/>
      <c r="AJ130" s="21"/>
      <c r="AK130" s="27"/>
      <c r="AL130" s="28"/>
      <c r="AM130" s="28"/>
      <c r="AN130" s="28"/>
      <c r="AO130" s="26"/>
      <c r="AP130" s="26"/>
      <c r="AQ130" s="23"/>
      <c r="AR130" s="21"/>
      <c r="AS130" s="27"/>
      <c r="AT130" s="28"/>
      <c r="AU130" s="28"/>
      <c r="AV130" s="28"/>
      <c r="AW130" s="26"/>
      <c r="AX130" s="26"/>
      <c r="AY130" s="23"/>
      <c r="AZ130" s="21"/>
      <c r="BA130" s="27"/>
      <c r="BB130" s="28"/>
      <c r="BC130" s="28"/>
      <c r="BD130" s="28"/>
      <c r="BE130" s="26"/>
      <c r="BF130" s="26"/>
      <c r="BG130" s="23"/>
      <c r="BH130" s="21"/>
      <c r="BI130" s="27"/>
      <c r="BJ130" s="28"/>
      <c r="BK130" s="28"/>
      <c r="BL130" s="28"/>
      <c r="BM130" s="26"/>
      <c r="BN130" s="26"/>
      <c r="BO130" s="23"/>
      <c r="BP130" s="21"/>
      <c r="BQ130" s="27"/>
      <c r="BR130" s="28"/>
      <c r="BS130" s="28"/>
      <c r="BT130" s="28"/>
      <c r="BU130" s="26"/>
      <c r="BV130" s="26"/>
      <c r="BW130" s="23"/>
      <c r="BX130" s="21"/>
      <c r="BY130" s="27"/>
      <c r="BZ130" s="28"/>
      <c r="CA130" s="28"/>
      <c r="CB130" s="28"/>
      <c r="CC130" s="26"/>
      <c r="CD130" s="26"/>
      <c r="CE130" s="23"/>
      <c r="CF130" s="21"/>
      <c r="CG130" s="27"/>
      <c r="CH130" s="28"/>
      <c r="CI130" s="28"/>
      <c r="CJ130" s="28"/>
      <c r="CK130" s="26"/>
      <c r="CL130" s="26"/>
      <c r="CM130" s="23"/>
      <c r="CN130" s="21"/>
      <c r="CO130" s="27"/>
      <c r="CP130" s="28"/>
      <c r="CQ130" s="28"/>
      <c r="CR130" s="28"/>
      <c r="CS130" s="26"/>
      <c r="CT130" s="26"/>
      <c r="CU130" s="23"/>
      <c r="CV130" s="21"/>
      <c r="CW130" s="27"/>
      <c r="CX130" s="28"/>
      <c r="CY130" s="28"/>
      <c r="CZ130" s="28"/>
      <c r="DA130" s="26"/>
      <c r="DB130" s="26"/>
      <c r="DC130" s="23"/>
      <c r="DD130" s="21"/>
      <c r="DE130" s="27"/>
      <c r="DF130" s="28"/>
      <c r="DG130" s="28"/>
      <c r="DH130" s="28"/>
      <c r="DI130" s="26"/>
      <c r="DJ130" s="26"/>
      <c r="DK130" s="23"/>
      <c r="DL130" s="21"/>
      <c r="DM130" s="27"/>
      <c r="DN130" s="28"/>
      <c r="DO130" s="28"/>
      <c r="DP130" s="28"/>
      <c r="DQ130" s="26"/>
      <c r="DR130" s="26"/>
      <c r="DS130" s="23"/>
      <c r="DT130" s="21"/>
      <c r="DU130" s="27"/>
      <c r="DV130" s="28"/>
      <c r="DW130" s="28"/>
      <c r="DX130" s="28"/>
      <c r="DY130" s="26"/>
      <c r="DZ130" s="26"/>
      <c r="EA130" s="23"/>
      <c r="EB130" s="21"/>
      <c r="EC130" s="27"/>
      <c r="ED130" s="28"/>
      <c r="EE130" s="28"/>
      <c r="EF130" s="28"/>
      <c r="EG130" s="26"/>
      <c r="EH130" s="26"/>
      <c r="EI130" s="23"/>
      <c r="EJ130" s="21"/>
      <c r="EK130" s="27"/>
      <c r="EL130" s="28"/>
      <c r="EM130" s="28"/>
      <c r="EN130" s="28"/>
      <c r="EO130" s="26"/>
      <c r="EP130" s="26"/>
      <c r="EQ130" s="23"/>
      <c r="ER130" s="21"/>
      <c r="ES130" s="27"/>
      <c r="ET130" s="28"/>
      <c r="EU130" s="28"/>
      <c r="EV130" s="28"/>
      <c r="EW130" s="26"/>
      <c r="EX130" s="26"/>
      <c r="EY130" s="23"/>
      <c r="EZ130" s="21"/>
      <c r="FA130" s="27"/>
      <c r="FB130" s="28"/>
      <c r="FC130" s="28"/>
      <c r="FD130" s="28"/>
      <c r="FE130" s="26"/>
      <c r="FF130" s="26"/>
      <c r="FG130" s="23"/>
      <c r="FH130" s="21"/>
      <c r="FI130" s="27"/>
      <c r="FJ130" s="28"/>
      <c r="FK130" s="28"/>
      <c r="FL130" s="28"/>
      <c r="FM130" s="26"/>
      <c r="FN130" s="26"/>
      <c r="FO130" s="23"/>
      <c r="FP130" s="21"/>
      <c r="FQ130" s="27"/>
      <c r="FR130" s="28"/>
      <c r="FS130" s="28"/>
      <c r="FT130" s="28"/>
      <c r="FU130" s="26"/>
      <c r="FV130" s="26"/>
      <c r="FW130" s="23"/>
      <c r="FX130" s="21"/>
      <c r="FY130" s="27"/>
      <c r="FZ130" s="28"/>
      <c r="GA130" s="28"/>
      <c r="GB130" s="28"/>
      <c r="GC130" s="26"/>
      <c r="GD130" s="26"/>
      <c r="GE130" s="23"/>
      <c r="GF130" s="21"/>
      <c r="GG130" s="27"/>
      <c r="GH130" s="28"/>
      <c r="GI130" s="28"/>
      <c r="GJ130" s="28"/>
      <c r="GK130" s="26"/>
      <c r="GL130" s="26"/>
      <c r="GM130" s="23"/>
      <c r="GN130" s="21"/>
      <c r="GO130" s="27"/>
      <c r="GP130" s="28"/>
      <c r="GQ130" s="28"/>
      <c r="GR130" s="28"/>
      <c r="GS130" s="26"/>
      <c r="GT130" s="26"/>
      <c r="GU130" s="23"/>
      <c r="GV130" s="21"/>
      <c r="GW130" s="27"/>
      <c r="GX130" s="28"/>
      <c r="GY130" s="28"/>
      <c r="GZ130" s="28"/>
      <c r="HA130" s="26"/>
      <c r="HB130" s="26"/>
      <c r="HC130" s="23"/>
      <c r="HD130" s="21"/>
      <c r="HE130" s="27"/>
      <c r="HF130" s="28"/>
      <c r="HG130" s="28"/>
      <c r="HH130" s="28"/>
      <c r="HI130" s="26"/>
      <c r="HJ130" s="26"/>
      <c r="HK130" s="23"/>
      <c r="HL130" s="21"/>
      <c r="HM130" s="27"/>
      <c r="HN130" s="28"/>
      <c r="HO130" s="28"/>
      <c r="HP130" s="28"/>
      <c r="HQ130" s="26"/>
      <c r="HR130" s="26"/>
      <c r="HS130" s="23"/>
      <c r="HT130" s="21"/>
      <c r="HU130" s="27"/>
      <c r="HV130" s="28"/>
      <c r="HW130" s="28"/>
      <c r="HX130" s="28"/>
      <c r="HY130" s="26"/>
      <c r="HZ130" s="26"/>
      <c r="IA130" s="23"/>
      <c r="IB130" s="21"/>
      <c r="IC130" s="27"/>
      <c r="ID130" s="28"/>
      <c r="IE130" s="28"/>
      <c r="IF130" s="28"/>
      <c r="IG130" s="26"/>
      <c r="IH130" s="26"/>
      <c r="II130" s="23"/>
      <c r="IJ130" s="21"/>
      <c r="IK130" s="27"/>
      <c r="IL130" s="28"/>
      <c r="IM130" s="28"/>
      <c r="IN130" s="28"/>
      <c r="IO130" s="26"/>
      <c r="IP130" s="26"/>
      <c r="IQ130" s="23"/>
      <c r="IR130" s="21"/>
      <c r="IS130" s="27"/>
      <c r="IT130" s="28"/>
      <c r="IU130" s="28"/>
      <c r="IV130" s="28"/>
    </row>
    <row r="131" spans="1:256" s="168" customFormat="1" ht="24" customHeight="1">
      <c r="A131" s="65">
        <v>14</v>
      </c>
      <c r="B131" s="57"/>
      <c r="C131" s="89" t="s">
        <v>136</v>
      </c>
      <c r="D131" s="57"/>
      <c r="E131" s="57"/>
      <c r="F131" s="174"/>
      <c r="G131" s="174">
        <f>ROUND(F131+(F131*$G$9),2)</f>
        <v>0</v>
      </c>
      <c r="H131" s="176">
        <f>SUM(H132)</f>
        <v>13148</v>
      </c>
      <c r="I131" s="164"/>
      <c r="J131" s="164"/>
      <c r="K131" s="165"/>
      <c r="L131" s="164"/>
      <c r="M131" s="166"/>
      <c r="N131" s="167"/>
      <c r="O131" s="167"/>
      <c r="P131" s="167"/>
      <c r="Q131" s="164"/>
      <c r="R131" s="164"/>
      <c r="S131" s="165"/>
      <c r="T131" s="164"/>
      <c r="U131" s="166"/>
      <c r="V131" s="167"/>
      <c r="W131" s="167"/>
      <c r="X131" s="167"/>
      <c r="Y131" s="164"/>
      <c r="Z131" s="164"/>
      <c r="AA131" s="165"/>
      <c r="AB131" s="164"/>
      <c r="AC131" s="166"/>
      <c r="AD131" s="167"/>
      <c r="AE131" s="167"/>
      <c r="AF131" s="167"/>
      <c r="AG131" s="164"/>
      <c r="AH131" s="164"/>
      <c r="AI131" s="165"/>
      <c r="AJ131" s="164"/>
      <c r="AK131" s="166"/>
      <c r="AL131" s="167"/>
      <c r="AM131" s="167"/>
      <c r="AN131" s="167"/>
      <c r="AO131" s="164"/>
      <c r="AP131" s="164"/>
      <c r="AQ131" s="165"/>
      <c r="AR131" s="164"/>
      <c r="AS131" s="166"/>
      <c r="AT131" s="167"/>
      <c r="AU131" s="167"/>
      <c r="AV131" s="167"/>
      <c r="AW131" s="164"/>
      <c r="AX131" s="164"/>
      <c r="AY131" s="165"/>
      <c r="AZ131" s="164"/>
      <c r="BA131" s="166"/>
      <c r="BB131" s="167"/>
      <c r="BC131" s="167"/>
      <c r="BD131" s="167"/>
      <c r="BE131" s="164"/>
      <c r="BF131" s="164"/>
      <c r="BG131" s="165"/>
      <c r="BH131" s="164"/>
      <c r="BI131" s="166"/>
      <c r="BJ131" s="167"/>
      <c r="BK131" s="167"/>
      <c r="BL131" s="167"/>
      <c r="BM131" s="164"/>
      <c r="BN131" s="164"/>
      <c r="BO131" s="165"/>
      <c r="BP131" s="164"/>
      <c r="BQ131" s="166"/>
      <c r="BR131" s="167"/>
      <c r="BS131" s="167"/>
      <c r="BT131" s="167"/>
      <c r="BU131" s="164"/>
      <c r="BV131" s="164"/>
      <c r="BW131" s="165"/>
      <c r="BX131" s="164"/>
      <c r="BY131" s="166"/>
      <c r="BZ131" s="167"/>
      <c r="CA131" s="167"/>
      <c r="CB131" s="167"/>
      <c r="CC131" s="164"/>
      <c r="CD131" s="164"/>
      <c r="CE131" s="165"/>
      <c r="CF131" s="164"/>
      <c r="CG131" s="166"/>
      <c r="CH131" s="167"/>
      <c r="CI131" s="167"/>
      <c r="CJ131" s="167"/>
      <c r="CK131" s="164"/>
      <c r="CL131" s="164"/>
      <c r="CM131" s="165"/>
      <c r="CN131" s="164"/>
      <c r="CO131" s="166"/>
      <c r="CP131" s="167"/>
      <c r="CQ131" s="167"/>
      <c r="CR131" s="167"/>
      <c r="CS131" s="164"/>
      <c r="CT131" s="164"/>
      <c r="CU131" s="165"/>
      <c r="CV131" s="164"/>
      <c r="CW131" s="166"/>
      <c r="CX131" s="167"/>
      <c r="CY131" s="167"/>
      <c r="CZ131" s="167"/>
      <c r="DA131" s="164"/>
      <c r="DB131" s="164"/>
      <c r="DC131" s="165"/>
      <c r="DD131" s="164"/>
      <c r="DE131" s="166"/>
      <c r="DF131" s="167"/>
      <c r="DG131" s="167"/>
      <c r="DH131" s="167"/>
      <c r="DI131" s="164"/>
      <c r="DJ131" s="164"/>
      <c r="DK131" s="165"/>
      <c r="DL131" s="164"/>
      <c r="DM131" s="166"/>
      <c r="DN131" s="167"/>
      <c r="DO131" s="167"/>
      <c r="DP131" s="167"/>
      <c r="DQ131" s="164"/>
      <c r="DR131" s="164"/>
      <c r="DS131" s="165"/>
      <c r="DT131" s="164"/>
      <c r="DU131" s="166"/>
      <c r="DV131" s="167"/>
      <c r="DW131" s="167"/>
      <c r="DX131" s="167"/>
      <c r="DY131" s="164"/>
      <c r="DZ131" s="164"/>
      <c r="EA131" s="165"/>
      <c r="EB131" s="164"/>
      <c r="EC131" s="166"/>
      <c r="ED131" s="167"/>
      <c r="EE131" s="167"/>
      <c r="EF131" s="167"/>
      <c r="EG131" s="164"/>
      <c r="EH131" s="164"/>
      <c r="EI131" s="165"/>
      <c r="EJ131" s="164"/>
      <c r="EK131" s="166"/>
      <c r="EL131" s="167"/>
      <c r="EM131" s="167"/>
      <c r="EN131" s="167"/>
      <c r="EO131" s="164"/>
      <c r="EP131" s="164"/>
      <c r="EQ131" s="165"/>
      <c r="ER131" s="164"/>
      <c r="ES131" s="166"/>
      <c r="ET131" s="167"/>
      <c r="EU131" s="167"/>
      <c r="EV131" s="167"/>
      <c r="EW131" s="164"/>
      <c r="EX131" s="164"/>
      <c r="EY131" s="165"/>
      <c r="EZ131" s="164"/>
      <c r="FA131" s="166"/>
      <c r="FB131" s="167"/>
      <c r="FC131" s="167"/>
      <c r="FD131" s="167"/>
      <c r="FE131" s="164"/>
      <c r="FF131" s="164"/>
      <c r="FG131" s="165"/>
      <c r="FH131" s="164"/>
      <c r="FI131" s="166"/>
      <c r="FJ131" s="167"/>
      <c r="FK131" s="167"/>
      <c r="FL131" s="167"/>
      <c r="FM131" s="164"/>
      <c r="FN131" s="164"/>
      <c r="FO131" s="165"/>
      <c r="FP131" s="164"/>
      <c r="FQ131" s="166"/>
      <c r="FR131" s="167"/>
      <c r="FS131" s="167"/>
      <c r="FT131" s="167"/>
      <c r="FU131" s="164"/>
      <c r="FV131" s="164"/>
      <c r="FW131" s="165"/>
      <c r="FX131" s="164"/>
      <c r="FY131" s="166"/>
      <c r="FZ131" s="167"/>
      <c r="GA131" s="167"/>
      <c r="GB131" s="167"/>
      <c r="GC131" s="164"/>
      <c r="GD131" s="164"/>
      <c r="GE131" s="165"/>
      <c r="GF131" s="164"/>
      <c r="GG131" s="166"/>
      <c r="GH131" s="167"/>
      <c r="GI131" s="167"/>
      <c r="GJ131" s="167"/>
      <c r="GK131" s="164"/>
      <c r="GL131" s="164"/>
      <c r="GM131" s="165"/>
      <c r="GN131" s="164"/>
      <c r="GO131" s="166"/>
      <c r="GP131" s="167"/>
      <c r="GQ131" s="167"/>
      <c r="GR131" s="167"/>
      <c r="GS131" s="164"/>
      <c r="GT131" s="164"/>
      <c r="GU131" s="165"/>
      <c r="GV131" s="164"/>
      <c r="GW131" s="166"/>
      <c r="GX131" s="167"/>
      <c r="GY131" s="167"/>
      <c r="GZ131" s="167"/>
      <c r="HA131" s="164"/>
      <c r="HB131" s="164"/>
      <c r="HC131" s="165"/>
      <c r="HD131" s="164"/>
      <c r="HE131" s="166"/>
      <c r="HF131" s="167"/>
      <c r="HG131" s="167"/>
      <c r="HH131" s="167"/>
      <c r="HI131" s="164"/>
      <c r="HJ131" s="164"/>
      <c r="HK131" s="165"/>
      <c r="HL131" s="164"/>
      <c r="HM131" s="166"/>
      <c r="HN131" s="167"/>
      <c r="HO131" s="167"/>
      <c r="HP131" s="167"/>
      <c r="HQ131" s="164"/>
      <c r="HR131" s="164"/>
      <c r="HS131" s="165"/>
      <c r="HT131" s="164"/>
      <c r="HU131" s="166"/>
      <c r="HV131" s="167"/>
      <c r="HW131" s="167"/>
      <c r="HX131" s="167"/>
      <c r="HY131" s="164"/>
      <c r="HZ131" s="164"/>
      <c r="IA131" s="165"/>
      <c r="IB131" s="164"/>
      <c r="IC131" s="166"/>
      <c r="ID131" s="167"/>
      <c r="IE131" s="167"/>
      <c r="IF131" s="167"/>
      <c r="IG131" s="164"/>
      <c r="IH131" s="164"/>
      <c r="II131" s="165"/>
      <c r="IJ131" s="164"/>
      <c r="IK131" s="166"/>
      <c r="IL131" s="167"/>
      <c r="IM131" s="167"/>
      <c r="IN131" s="167"/>
      <c r="IO131" s="164"/>
      <c r="IP131" s="164"/>
      <c r="IQ131" s="165"/>
      <c r="IR131" s="164"/>
      <c r="IS131" s="166"/>
      <c r="IT131" s="167"/>
      <c r="IU131" s="167"/>
      <c r="IV131" s="167"/>
    </row>
    <row r="132" spans="1:256" s="5" customFormat="1" ht="29.25" customHeight="1">
      <c r="A132" s="272" t="s">
        <v>313</v>
      </c>
      <c r="B132" s="232" t="s">
        <v>137</v>
      </c>
      <c r="C132" s="233" t="s">
        <v>138</v>
      </c>
      <c r="D132" s="234" t="s">
        <v>17</v>
      </c>
      <c r="E132" s="227">
        <v>1</v>
      </c>
      <c r="F132" s="228">
        <v>10000</v>
      </c>
      <c r="G132" s="228">
        <f t="shared" si="12"/>
        <v>13148</v>
      </c>
      <c r="H132" s="229">
        <f>ROUND((E132*G132),2)</f>
        <v>13148</v>
      </c>
      <c r="I132" s="20"/>
      <c r="J132" s="20"/>
      <c r="K132" s="23"/>
      <c r="L132" s="21"/>
      <c r="M132" s="24"/>
      <c r="N132" s="22"/>
      <c r="O132" s="22"/>
      <c r="P132" s="22"/>
      <c r="Q132" s="20"/>
      <c r="R132" s="20"/>
      <c r="S132" s="23"/>
      <c r="T132" s="21"/>
      <c r="U132" s="24"/>
      <c r="V132" s="22"/>
      <c r="W132" s="22"/>
      <c r="X132" s="22"/>
      <c r="Y132" s="20"/>
      <c r="Z132" s="20"/>
      <c r="AA132" s="23"/>
      <c r="AB132" s="21"/>
      <c r="AC132" s="24"/>
      <c r="AD132" s="22"/>
      <c r="AE132" s="22"/>
      <c r="AF132" s="22"/>
      <c r="AG132" s="20"/>
      <c r="AH132" s="20"/>
      <c r="AI132" s="23"/>
      <c r="AJ132" s="21"/>
      <c r="AK132" s="24"/>
      <c r="AL132" s="22"/>
      <c r="AM132" s="22"/>
      <c r="AN132" s="22"/>
      <c r="AO132" s="20"/>
      <c r="AP132" s="20"/>
      <c r="AQ132" s="23"/>
      <c r="AR132" s="21"/>
      <c r="AS132" s="24"/>
      <c r="AT132" s="22"/>
      <c r="AU132" s="22"/>
      <c r="AV132" s="22"/>
      <c r="AW132" s="20"/>
      <c r="AX132" s="20"/>
      <c r="AY132" s="23"/>
      <c r="AZ132" s="21"/>
      <c r="BA132" s="24"/>
      <c r="BB132" s="22"/>
      <c r="BC132" s="22"/>
      <c r="BD132" s="22"/>
      <c r="BE132" s="20"/>
      <c r="BF132" s="20"/>
      <c r="BG132" s="23"/>
      <c r="BH132" s="21"/>
      <c r="BI132" s="24"/>
      <c r="BJ132" s="22"/>
      <c r="BK132" s="22"/>
      <c r="BL132" s="22"/>
      <c r="BM132" s="20"/>
      <c r="BN132" s="20"/>
      <c r="BO132" s="23"/>
      <c r="BP132" s="21"/>
      <c r="BQ132" s="24"/>
      <c r="BR132" s="22"/>
      <c r="BS132" s="22"/>
      <c r="BT132" s="22"/>
      <c r="BU132" s="20"/>
      <c r="BV132" s="20"/>
      <c r="BW132" s="23"/>
      <c r="BX132" s="21"/>
      <c r="BY132" s="24"/>
      <c r="BZ132" s="22"/>
      <c r="CA132" s="22"/>
      <c r="CB132" s="22"/>
      <c r="CC132" s="20"/>
      <c r="CD132" s="20"/>
      <c r="CE132" s="23"/>
      <c r="CF132" s="21"/>
      <c r="CG132" s="24"/>
      <c r="CH132" s="22"/>
      <c r="CI132" s="22"/>
      <c r="CJ132" s="22"/>
      <c r="CK132" s="20"/>
      <c r="CL132" s="20"/>
      <c r="CM132" s="23"/>
      <c r="CN132" s="21"/>
      <c r="CO132" s="24"/>
      <c r="CP132" s="22"/>
      <c r="CQ132" s="22"/>
      <c r="CR132" s="22"/>
      <c r="CS132" s="20"/>
      <c r="CT132" s="20"/>
      <c r="CU132" s="23"/>
      <c r="CV132" s="21"/>
      <c r="CW132" s="24"/>
      <c r="CX132" s="22"/>
      <c r="CY132" s="22"/>
      <c r="CZ132" s="22"/>
      <c r="DA132" s="20"/>
      <c r="DB132" s="20"/>
      <c r="DC132" s="23"/>
      <c r="DD132" s="21"/>
      <c r="DE132" s="24"/>
      <c r="DF132" s="22"/>
      <c r="DG132" s="22"/>
      <c r="DH132" s="22"/>
      <c r="DI132" s="20"/>
      <c r="DJ132" s="20"/>
      <c r="DK132" s="23"/>
      <c r="DL132" s="21"/>
      <c r="DM132" s="24"/>
      <c r="DN132" s="22"/>
      <c r="DO132" s="22"/>
      <c r="DP132" s="22"/>
      <c r="DQ132" s="20"/>
      <c r="DR132" s="20"/>
      <c r="DS132" s="23"/>
      <c r="DT132" s="21"/>
      <c r="DU132" s="24"/>
      <c r="DV132" s="22"/>
      <c r="DW132" s="22"/>
      <c r="DX132" s="22"/>
      <c r="DY132" s="20"/>
      <c r="DZ132" s="20"/>
      <c r="EA132" s="23"/>
      <c r="EB132" s="21"/>
      <c r="EC132" s="24"/>
      <c r="ED132" s="22"/>
      <c r="EE132" s="22"/>
      <c r="EF132" s="22"/>
      <c r="EG132" s="20"/>
      <c r="EH132" s="20"/>
      <c r="EI132" s="23"/>
      <c r="EJ132" s="21"/>
      <c r="EK132" s="24"/>
      <c r="EL132" s="22"/>
      <c r="EM132" s="22"/>
      <c r="EN132" s="22"/>
      <c r="EO132" s="20"/>
      <c r="EP132" s="20"/>
      <c r="EQ132" s="23"/>
      <c r="ER132" s="21"/>
      <c r="ES132" s="24"/>
      <c r="ET132" s="22"/>
      <c r="EU132" s="22"/>
      <c r="EV132" s="22"/>
      <c r="EW132" s="20"/>
      <c r="EX132" s="20"/>
      <c r="EY132" s="23"/>
      <c r="EZ132" s="21"/>
      <c r="FA132" s="24"/>
      <c r="FB132" s="22"/>
      <c r="FC132" s="22"/>
      <c r="FD132" s="22"/>
      <c r="FE132" s="20"/>
      <c r="FF132" s="20"/>
      <c r="FG132" s="23"/>
      <c r="FH132" s="21"/>
      <c r="FI132" s="24"/>
      <c r="FJ132" s="22"/>
      <c r="FK132" s="22"/>
      <c r="FL132" s="22"/>
      <c r="FM132" s="20"/>
      <c r="FN132" s="20"/>
      <c r="FO132" s="23"/>
      <c r="FP132" s="21"/>
      <c r="FQ132" s="24"/>
      <c r="FR132" s="22"/>
      <c r="FS132" s="22"/>
      <c r="FT132" s="22"/>
      <c r="FU132" s="20"/>
      <c r="FV132" s="20"/>
      <c r="FW132" s="23"/>
      <c r="FX132" s="21"/>
      <c r="FY132" s="24"/>
      <c r="FZ132" s="22"/>
      <c r="GA132" s="22"/>
      <c r="GB132" s="22"/>
      <c r="GC132" s="20"/>
      <c r="GD132" s="20"/>
      <c r="GE132" s="23"/>
      <c r="GF132" s="21"/>
      <c r="GG132" s="24"/>
      <c r="GH132" s="22"/>
      <c r="GI132" s="22"/>
      <c r="GJ132" s="22"/>
      <c r="GK132" s="20"/>
      <c r="GL132" s="20"/>
      <c r="GM132" s="23"/>
      <c r="GN132" s="21"/>
      <c r="GO132" s="24"/>
      <c r="GP132" s="22"/>
      <c r="GQ132" s="22"/>
      <c r="GR132" s="22"/>
      <c r="GS132" s="20"/>
      <c r="GT132" s="20"/>
      <c r="GU132" s="23"/>
      <c r="GV132" s="21"/>
      <c r="GW132" s="24"/>
      <c r="GX132" s="22"/>
      <c r="GY132" s="22"/>
      <c r="GZ132" s="22"/>
      <c r="HA132" s="20"/>
      <c r="HB132" s="20"/>
      <c r="HC132" s="23"/>
      <c r="HD132" s="21"/>
      <c r="HE132" s="24"/>
      <c r="HF132" s="22"/>
      <c r="HG132" s="22"/>
      <c r="HH132" s="22"/>
      <c r="HI132" s="20"/>
      <c r="HJ132" s="20"/>
      <c r="HK132" s="23"/>
      <c r="HL132" s="21"/>
      <c r="HM132" s="24"/>
      <c r="HN132" s="22"/>
      <c r="HO132" s="22"/>
      <c r="HP132" s="22"/>
      <c r="HQ132" s="20"/>
      <c r="HR132" s="20"/>
      <c r="HS132" s="23"/>
      <c r="HT132" s="21"/>
      <c r="HU132" s="24"/>
      <c r="HV132" s="22"/>
      <c r="HW132" s="22"/>
      <c r="HX132" s="22"/>
      <c r="HY132" s="20"/>
      <c r="HZ132" s="20"/>
      <c r="IA132" s="23"/>
      <c r="IB132" s="21"/>
      <c r="IC132" s="24"/>
      <c r="ID132" s="22"/>
      <c r="IE132" s="22"/>
      <c r="IF132" s="22"/>
      <c r="IG132" s="20"/>
      <c r="IH132" s="20"/>
      <c r="II132" s="23"/>
      <c r="IJ132" s="21"/>
      <c r="IK132" s="24"/>
      <c r="IL132" s="22"/>
      <c r="IM132" s="22"/>
      <c r="IN132" s="22"/>
      <c r="IO132" s="20"/>
      <c r="IP132" s="20"/>
      <c r="IQ132" s="23"/>
      <c r="IR132" s="21"/>
      <c r="IS132" s="24"/>
      <c r="IT132" s="22"/>
      <c r="IU132" s="22"/>
      <c r="IV132" s="22"/>
    </row>
    <row r="133" spans="1:256" s="19" customFormat="1" ht="21.75" customHeight="1">
      <c r="A133" s="48" t="s">
        <v>124</v>
      </c>
      <c r="B133" s="49"/>
      <c r="C133" s="50" t="s">
        <v>139</v>
      </c>
      <c r="D133" s="50"/>
      <c r="E133" s="51"/>
      <c r="F133" s="52"/>
      <c r="G133" s="53"/>
      <c r="H133" s="176">
        <f>SUM(H134:H167)</f>
        <v>45404.770000000004</v>
      </c>
      <c r="I133" s="17"/>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c r="AM133" s="18"/>
      <c r="AN133" s="18"/>
      <c r="AO133" s="18"/>
      <c r="AP133" s="18"/>
      <c r="AQ133" s="18"/>
      <c r="AR133" s="18"/>
      <c r="AS133" s="18"/>
      <c r="AT133" s="18"/>
      <c r="AU133" s="18"/>
      <c r="AV133" s="18"/>
      <c r="AW133" s="18"/>
      <c r="AX133" s="18"/>
      <c r="AY133" s="18"/>
      <c r="AZ133" s="18"/>
      <c r="BA133" s="18"/>
      <c r="BB133" s="18"/>
      <c r="BC133" s="18"/>
      <c r="BD133" s="18"/>
      <c r="BE133" s="18"/>
      <c r="BF133" s="18"/>
      <c r="BG133" s="18"/>
      <c r="BH133" s="18"/>
      <c r="BI133" s="18"/>
      <c r="BJ133" s="18"/>
      <c r="BK133" s="18"/>
      <c r="BL133" s="18"/>
      <c r="BM133" s="18"/>
      <c r="BN133" s="18"/>
      <c r="BO133" s="18"/>
      <c r="BP133" s="18"/>
      <c r="BQ133" s="18"/>
      <c r="BR133" s="18"/>
      <c r="BS133" s="18"/>
      <c r="BT133" s="18"/>
      <c r="BU133" s="18"/>
      <c r="BV133" s="18"/>
      <c r="BW133" s="18"/>
      <c r="BX133" s="18"/>
      <c r="BY133" s="18"/>
      <c r="BZ133" s="18"/>
      <c r="CA133" s="18"/>
      <c r="CB133" s="18"/>
      <c r="CC133" s="18"/>
      <c r="CD133" s="18"/>
      <c r="CE133" s="18"/>
      <c r="CF133" s="18"/>
      <c r="CG133" s="18"/>
      <c r="CH133" s="18"/>
      <c r="CI133" s="18"/>
      <c r="CJ133" s="18"/>
      <c r="CK133" s="18"/>
      <c r="CL133" s="18"/>
      <c r="CM133" s="18"/>
      <c r="CN133" s="18"/>
      <c r="CO133" s="18"/>
      <c r="CP133" s="18"/>
      <c r="CQ133" s="18"/>
      <c r="CR133" s="18"/>
      <c r="CS133" s="18"/>
      <c r="CT133" s="18"/>
      <c r="CU133" s="18"/>
      <c r="CV133" s="18"/>
      <c r="CW133" s="18"/>
      <c r="CX133" s="18"/>
      <c r="CY133" s="18"/>
      <c r="CZ133" s="18"/>
      <c r="DA133" s="18"/>
      <c r="DB133" s="18"/>
      <c r="DC133" s="18"/>
      <c r="DD133" s="18"/>
      <c r="DE133" s="18"/>
      <c r="DF133" s="18"/>
      <c r="DG133" s="18"/>
      <c r="DH133" s="18"/>
      <c r="DI133" s="18"/>
      <c r="DJ133" s="18"/>
      <c r="DK133" s="18"/>
      <c r="DL133" s="18"/>
      <c r="DM133" s="18"/>
      <c r="DN133" s="18"/>
      <c r="DO133" s="18"/>
      <c r="DP133" s="18"/>
      <c r="DQ133" s="18"/>
      <c r="DR133" s="18"/>
      <c r="DS133" s="18"/>
      <c r="DT133" s="18"/>
      <c r="DU133" s="18"/>
      <c r="DV133" s="18"/>
      <c r="DW133" s="18"/>
      <c r="DX133" s="18"/>
      <c r="DY133" s="18"/>
      <c r="DZ133" s="18"/>
      <c r="EA133" s="18"/>
      <c r="EB133" s="18"/>
      <c r="EC133" s="18"/>
      <c r="ED133" s="18"/>
      <c r="EE133" s="18"/>
      <c r="EF133" s="18"/>
      <c r="EG133" s="18"/>
      <c r="EH133" s="18"/>
      <c r="EI133" s="18"/>
      <c r="EJ133" s="18"/>
      <c r="EK133" s="18"/>
      <c r="EL133" s="18"/>
      <c r="EM133" s="18"/>
      <c r="EN133" s="18"/>
      <c r="EO133" s="18"/>
      <c r="EP133" s="18"/>
      <c r="EQ133" s="18"/>
      <c r="ER133" s="18"/>
      <c r="ES133" s="18"/>
      <c r="ET133" s="18"/>
      <c r="EU133" s="18"/>
      <c r="EV133" s="18"/>
      <c r="EW133" s="18"/>
      <c r="EX133" s="18"/>
      <c r="EY133" s="18"/>
      <c r="EZ133" s="18"/>
      <c r="FA133" s="18"/>
      <c r="FB133" s="18"/>
      <c r="FC133" s="18"/>
      <c r="FD133" s="18"/>
      <c r="FE133" s="18"/>
      <c r="FF133" s="18"/>
      <c r="FG133" s="18"/>
      <c r="FH133" s="18"/>
      <c r="FI133" s="18"/>
      <c r="FJ133" s="18"/>
      <c r="FK133" s="18"/>
      <c r="FL133" s="18"/>
      <c r="FM133" s="18"/>
      <c r="FN133" s="18"/>
      <c r="FO133" s="18"/>
      <c r="FP133" s="18"/>
      <c r="FQ133" s="18"/>
      <c r="FR133" s="18"/>
      <c r="FS133" s="18"/>
      <c r="FT133" s="18"/>
      <c r="FU133" s="18"/>
      <c r="FV133" s="18"/>
      <c r="FW133" s="18"/>
      <c r="FX133" s="18"/>
      <c r="FY133" s="18"/>
      <c r="FZ133" s="18"/>
      <c r="GA133" s="18"/>
      <c r="GB133" s="18"/>
      <c r="GC133" s="18"/>
      <c r="GD133" s="18"/>
      <c r="GE133" s="18"/>
      <c r="GF133" s="18"/>
      <c r="GG133" s="18"/>
      <c r="GH133" s="18"/>
      <c r="GI133" s="18"/>
      <c r="GJ133" s="18"/>
      <c r="GK133" s="18"/>
      <c r="GL133" s="18"/>
      <c r="GM133" s="18"/>
      <c r="GN133" s="18"/>
      <c r="GO133" s="18"/>
      <c r="GP133" s="18"/>
      <c r="GQ133" s="18"/>
      <c r="GR133" s="18"/>
      <c r="GS133" s="18"/>
      <c r="GT133" s="18"/>
      <c r="GU133" s="18"/>
      <c r="GV133" s="18"/>
      <c r="GW133" s="18"/>
      <c r="GX133" s="18"/>
      <c r="GY133" s="18"/>
      <c r="GZ133" s="18"/>
      <c r="HA133" s="18"/>
      <c r="HB133" s="18"/>
      <c r="HC133" s="18"/>
      <c r="HD133" s="18"/>
      <c r="HE133" s="18"/>
      <c r="HF133" s="18"/>
      <c r="HG133" s="18"/>
      <c r="HH133" s="18"/>
      <c r="HI133" s="18"/>
      <c r="HJ133" s="18"/>
      <c r="HK133" s="18"/>
      <c r="HL133" s="18"/>
      <c r="HM133" s="18"/>
      <c r="HN133" s="18"/>
      <c r="HO133" s="18"/>
      <c r="HP133" s="18"/>
      <c r="HQ133" s="18"/>
      <c r="HR133" s="18"/>
      <c r="HS133" s="18"/>
      <c r="HT133" s="18"/>
      <c r="HU133" s="18"/>
      <c r="HV133" s="18"/>
      <c r="HW133" s="18"/>
      <c r="HX133" s="18"/>
      <c r="HY133" s="18"/>
      <c r="HZ133" s="18"/>
      <c r="IA133" s="18"/>
      <c r="IB133" s="18"/>
      <c r="IC133" s="18"/>
      <c r="ID133" s="18"/>
      <c r="IE133" s="18"/>
      <c r="IF133" s="18"/>
      <c r="IG133" s="18"/>
      <c r="IH133" s="18"/>
      <c r="II133" s="18"/>
      <c r="IJ133" s="18"/>
      <c r="IK133" s="18"/>
      <c r="IL133" s="18"/>
      <c r="IM133" s="18"/>
      <c r="IN133" s="18"/>
      <c r="IO133" s="18"/>
      <c r="IP133" s="18"/>
      <c r="IQ133" s="18"/>
      <c r="IR133" s="18"/>
      <c r="IS133" s="18"/>
      <c r="IT133" s="18"/>
      <c r="IU133" s="18"/>
      <c r="IV133" s="18"/>
    </row>
    <row r="134" spans="1:256" s="231" customFormat="1" ht="17.100000000000001" customHeight="1">
      <c r="A134" s="224" t="s">
        <v>314</v>
      </c>
      <c r="B134" s="225" t="s">
        <v>235</v>
      </c>
      <c r="C134" s="226" t="s">
        <v>236</v>
      </c>
      <c r="D134" s="225" t="s">
        <v>36</v>
      </c>
      <c r="E134" s="227">
        <v>210</v>
      </c>
      <c r="F134" s="228">
        <v>11.59</v>
      </c>
      <c r="G134" s="228">
        <f t="shared" ref="G134:G167" si="13">ROUND(F134+(F134*$G$9),2)</f>
        <v>15.24</v>
      </c>
      <c r="H134" s="229">
        <f t="shared" ref="H134:H166" si="14">ROUND((E134*G134),2)</f>
        <v>3200.4</v>
      </c>
      <c r="I134" s="230"/>
      <c r="J134" s="162"/>
      <c r="K134" s="162"/>
      <c r="L134" s="162"/>
      <c r="M134" s="162"/>
      <c r="N134" s="162"/>
      <c r="O134" s="162"/>
      <c r="P134" s="162"/>
      <c r="Q134" s="162"/>
      <c r="R134" s="162"/>
      <c r="S134" s="162"/>
      <c r="T134" s="162"/>
      <c r="U134" s="162"/>
      <c r="V134" s="162"/>
      <c r="W134" s="162"/>
      <c r="X134" s="162"/>
      <c r="Y134" s="162"/>
      <c r="Z134" s="162"/>
      <c r="AA134" s="162"/>
      <c r="AB134" s="162"/>
      <c r="AC134" s="162"/>
      <c r="AD134" s="162"/>
      <c r="AE134" s="162"/>
      <c r="AF134" s="162"/>
      <c r="AG134" s="162"/>
      <c r="AH134" s="162"/>
      <c r="AI134" s="162"/>
      <c r="AJ134" s="162"/>
      <c r="AK134" s="162"/>
      <c r="AL134" s="162"/>
      <c r="AM134" s="162"/>
      <c r="AN134" s="162"/>
      <c r="AO134" s="162"/>
      <c r="AP134" s="162"/>
      <c r="AQ134" s="162"/>
      <c r="AR134" s="162"/>
      <c r="AS134" s="162"/>
      <c r="AT134" s="162"/>
      <c r="AU134" s="162"/>
      <c r="AV134" s="162"/>
      <c r="AW134" s="162"/>
      <c r="AX134" s="162"/>
      <c r="AY134" s="162"/>
      <c r="AZ134" s="162"/>
      <c r="BA134" s="162"/>
      <c r="BB134" s="162"/>
      <c r="BC134" s="162"/>
      <c r="BD134" s="162"/>
      <c r="BE134" s="162"/>
      <c r="BF134" s="162"/>
      <c r="BG134" s="162"/>
      <c r="BH134" s="162"/>
      <c r="BI134" s="162"/>
      <c r="BJ134" s="162"/>
      <c r="BK134" s="162"/>
      <c r="BL134" s="162"/>
      <c r="BM134" s="162"/>
      <c r="BN134" s="162"/>
      <c r="BO134" s="162"/>
      <c r="BP134" s="162"/>
      <c r="BQ134" s="162"/>
      <c r="BR134" s="162"/>
      <c r="BS134" s="162"/>
      <c r="BT134" s="162"/>
      <c r="BU134" s="162"/>
      <c r="BV134" s="162"/>
      <c r="BW134" s="162"/>
      <c r="BX134" s="162"/>
      <c r="BY134" s="162"/>
      <c r="BZ134" s="162"/>
      <c r="CA134" s="162"/>
      <c r="CB134" s="162"/>
      <c r="CC134" s="162"/>
      <c r="CD134" s="162"/>
      <c r="CE134" s="162"/>
      <c r="CF134" s="162"/>
      <c r="CG134" s="162"/>
      <c r="CH134" s="162"/>
      <c r="CI134" s="162"/>
      <c r="CJ134" s="162"/>
      <c r="CK134" s="162"/>
      <c r="CL134" s="162"/>
      <c r="CM134" s="162"/>
      <c r="CN134" s="162"/>
      <c r="CO134" s="162"/>
      <c r="CP134" s="162"/>
      <c r="CQ134" s="162"/>
      <c r="CR134" s="162"/>
      <c r="CS134" s="162"/>
      <c r="CT134" s="162"/>
      <c r="CU134" s="162"/>
      <c r="CV134" s="162"/>
      <c r="CW134" s="162"/>
      <c r="CX134" s="162"/>
      <c r="CY134" s="162"/>
      <c r="CZ134" s="162"/>
      <c r="DA134" s="162"/>
      <c r="DB134" s="162"/>
      <c r="DC134" s="162"/>
      <c r="DD134" s="162"/>
      <c r="DE134" s="162"/>
      <c r="DF134" s="162"/>
      <c r="DG134" s="162"/>
      <c r="DH134" s="162"/>
      <c r="DI134" s="162"/>
      <c r="DJ134" s="162"/>
      <c r="DK134" s="162"/>
      <c r="DL134" s="162"/>
      <c r="DM134" s="162"/>
      <c r="DN134" s="162"/>
      <c r="DO134" s="162"/>
      <c r="DP134" s="162"/>
      <c r="DQ134" s="162"/>
      <c r="DR134" s="162"/>
      <c r="DS134" s="162"/>
      <c r="DT134" s="162"/>
      <c r="DU134" s="162"/>
      <c r="DV134" s="162"/>
      <c r="DW134" s="162"/>
      <c r="DX134" s="162"/>
      <c r="DY134" s="162"/>
      <c r="DZ134" s="162"/>
      <c r="EA134" s="162"/>
      <c r="EB134" s="162"/>
      <c r="EC134" s="162"/>
      <c r="ED134" s="162"/>
      <c r="EE134" s="162"/>
      <c r="EF134" s="162"/>
      <c r="EG134" s="162"/>
      <c r="EH134" s="162"/>
      <c r="EI134" s="162"/>
      <c r="EJ134" s="162"/>
      <c r="EK134" s="162"/>
      <c r="EL134" s="162"/>
      <c r="EM134" s="162"/>
      <c r="EN134" s="162"/>
      <c r="EO134" s="162"/>
      <c r="EP134" s="162"/>
      <c r="EQ134" s="162"/>
      <c r="ER134" s="162"/>
      <c r="ES134" s="162"/>
      <c r="ET134" s="162"/>
      <c r="EU134" s="162"/>
      <c r="EV134" s="162"/>
      <c r="EW134" s="162"/>
      <c r="EX134" s="162"/>
      <c r="EY134" s="162"/>
      <c r="EZ134" s="162"/>
      <c r="FA134" s="162"/>
      <c r="FB134" s="162"/>
      <c r="FC134" s="162"/>
      <c r="FD134" s="162"/>
      <c r="FE134" s="162"/>
      <c r="FF134" s="162"/>
      <c r="FG134" s="162"/>
      <c r="FH134" s="162"/>
      <c r="FI134" s="162"/>
      <c r="FJ134" s="162"/>
      <c r="FK134" s="162"/>
      <c r="FL134" s="162"/>
      <c r="FM134" s="162"/>
      <c r="FN134" s="162"/>
      <c r="FO134" s="162"/>
      <c r="FP134" s="162"/>
      <c r="FQ134" s="162"/>
      <c r="FR134" s="162"/>
      <c r="FS134" s="162"/>
      <c r="FT134" s="162"/>
      <c r="FU134" s="162"/>
      <c r="FV134" s="162"/>
      <c r="FW134" s="162"/>
      <c r="FX134" s="162"/>
      <c r="FY134" s="162"/>
      <c r="FZ134" s="162"/>
      <c r="GA134" s="162"/>
      <c r="GB134" s="162"/>
      <c r="GC134" s="162"/>
      <c r="GD134" s="162"/>
      <c r="GE134" s="162"/>
      <c r="GF134" s="162"/>
      <c r="GG134" s="162"/>
      <c r="GH134" s="162"/>
      <c r="GI134" s="162"/>
      <c r="GJ134" s="162"/>
      <c r="GK134" s="162"/>
      <c r="GL134" s="162"/>
      <c r="GM134" s="162"/>
      <c r="GN134" s="162"/>
      <c r="GO134" s="162"/>
      <c r="GP134" s="162"/>
      <c r="GQ134" s="162"/>
      <c r="GR134" s="162"/>
      <c r="GS134" s="162"/>
      <c r="GT134" s="162"/>
      <c r="GU134" s="162"/>
      <c r="GV134" s="162"/>
      <c r="GW134" s="162"/>
      <c r="GX134" s="162"/>
      <c r="GY134" s="162"/>
      <c r="GZ134" s="162"/>
      <c r="HA134" s="162"/>
      <c r="HB134" s="162"/>
      <c r="HC134" s="162"/>
      <c r="HD134" s="162"/>
      <c r="HE134" s="162"/>
      <c r="HF134" s="162"/>
      <c r="HG134" s="162"/>
      <c r="HH134" s="162"/>
      <c r="HI134" s="162"/>
      <c r="HJ134" s="162"/>
      <c r="HK134" s="162"/>
      <c r="HL134" s="162"/>
      <c r="HM134" s="162"/>
      <c r="HN134" s="162"/>
      <c r="HO134" s="162"/>
      <c r="HP134" s="162"/>
      <c r="HQ134" s="162"/>
      <c r="HR134" s="162"/>
      <c r="HS134" s="162"/>
      <c r="HT134" s="162"/>
      <c r="HU134" s="162"/>
      <c r="HV134" s="162"/>
      <c r="HW134" s="162"/>
      <c r="HX134" s="162"/>
      <c r="HY134" s="162"/>
      <c r="HZ134" s="162"/>
      <c r="IA134" s="162"/>
      <c r="IB134" s="162"/>
      <c r="IC134" s="162"/>
      <c r="ID134" s="162"/>
      <c r="IE134" s="162"/>
      <c r="IF134" s="162"/>
      <c r="IG134" s="162"/>
      <c r="IH134" s="162"/>
      <c r="II134" s="162"/>
      <c r="IJ134" s="162"/>
      <c r="IK134" s="162"/>
      <c r="IL134" s="162"/>
      <c r="IM134" s="162"/>
      <c r="IN134" s="162"/>
      <c r="IO134" s="162"/>
      <c r="IP134" s="162"/>
      <c r="IQ134" s="162"/>
      <c r="IR134" s="162"/>
      <c r="IS134" s="162"/>
      <c r="IT134" s="162"/>
      <c r="IU134" s="162"/>
      <c r="IV134" s="162"/>
    </row>
    <row r="135" spans="1:256" s="231" customFormat="1" ht="33.75" customHeight="1">
      <c r="A135" s="224" t="s">
        <v>358</v>
      </c>
      <c r="B135" s="225" t="s">
        <v>237</v>
      </c>
      <c r="C135" s="226" t="s">
        <v>365</v>
      </c>
      <c r="D135" s="225" t="s">
        <v>36</v>
      </c>
      <c r="E135" s="227">
        <v>30</v>
      </c>
      <c r="F135" s="228">
        <v>16.96</v>
      </c>
      <c r="G135" s="228">
        <f t="shared" si="13"/>
        <v>22.3</v>
      </c>
      <c r="H135" s="229">
        <f t="shared" si="14"/>
        <v>669</v>
      </c>
      <c r="I135" s="230"/>
      <c r="J135" s="162"/>
      <c r="K135" s="162"/>
      <c r="L135" s="162"/>
      <c r="M135" s="162"/>
      <c r="N135" s="162"/>
      <c r="O135" s="162"/>
      <c r="P135" s="162"/>
      <c r="Q135" s="162"/>
      <c r="R135" s="162"/>
      <c r="S135" s="162"/>
      <c r="T135" s="162"/>
      <c r="U135" s="162"/>
      <c r="V135" s="162"/>
      <c r="W135" s="162"/>
      <c r="X135" s="162"/>
      <c r="Y135" s="162"/>
      <c r="Z135" s="162"/>
      <c r="AA135" s="162"/>
      <c r="AB135" s="162"/>
      <c r="AC135" s="162"/>
      <c r="AD135" s="162"/>
      <c r="AE135" s="162"/>
      <c r="AF135" s="162"/>
      <c r="AG135" s="162"/>
      <c r="AH135" s="162"/>
      <c r="AI135" s="162"/>
      <c r="AJ135" s="162"/>
      <c r="AK135" s="162"/>
      <c r="AL135" s="162"/>
      <c r="AM135" s="162"/>
      <c r="AN135" s="162"/>
      <c r="AO135" s="162"/>
      <c r="AP135" s="162"/>
      <c r="AQ135" s="162"/>
      <c r="AR135" s="162"/>
      <c r="AS135" s="162"/>
      <c r="AT135" s="162"/>
      <c r="AU135" s="162"/>
      <c r="AV135" s="162"/>
      <c r="AW135" s="162"/>
      <c r="AX135" s="162"/>
      <c r="AY135" s="162"/>
      <c r="AZ135" s="162"/>
      <c r="BA135" s="162"/>
      <c r="BB135" s="162"/>
      <c r="BC135" s="162"/>
      <c r="BD135" s="162"/>
      <c r="BE135" s="162"/>
      <c r="BF135" s="162"/>
      <c r="BG135" s="162"/>
      <c r="BH135" s="162"/>
      <c r="BI135" s="162"/>
      <c r="BJ135" s="162"/>
      <c r="BK135" s="162"/>
      <c r="BL135" s="162"/>
      <c r="BM135" s="162"/>
      <c r="BN135" s="162"/>
      <c r="BO135" s="162"/>
      <c r="BP135" s="162"/>
      <c r="BQ135" s="162"/>
      <c r="BR135" s="162"/>
      <c r="BS135" s="162"/>
      <c r="BT135" s="162"/>
      <c r="BU135" s="162"/>
      <c r="BV135" s="162"/>
      <c r="BW135" s="162"/>
      <c r="BX135" s="162"/>
      <c r="BY135" s="162"/>
      <c r="BZ135" s="162"/>
      <c r="CA135" s="162"/>
      <c r="CB135" s="162"/>
      <c r="CC135" s="162"/>
      <c r="CD135" s="162"/>
      <c r="CE135" s="162"/>
      <c r="CF135" s="162"/>
      <c r="CG135" s="162"/>
      <c r="CH135" s="162"/>
      <c r="CI135" s="162"/>
      <c r="CJ135" s="162"/>
      <c r="CK135" s="162"/>
      <c r="CL135" s="162"/>
      <c r="CM135" s="162"/>
      <c r="CN135" s="162"/>
      <c r="CO135" s="162"/>
      <c r="CP135" s="162"/>
      <c r="CQ135" s="162"/>
      <c r="CR135" s="162"/>
      <c r="CS135" s="162"/>
      <c r="CT135" s="162"/>
      <c r="CU135" s="162"/>
      <c r="CV135" s="162"/>
      <c r="CW135" s="162"/>
      <c r="CX135" s="162"/>
      <c r="CY135" s="162"/>
      <c r="CZ135" s="162"/>
      <c r="DA135" s="162"/>
      <c r="DB135" s="162"/>
      <c r="DC135" s="162"/>
      <c r="DD135" s="162"/>
      <c r="DE135" s="162"/>
      <c r="DF135" s="162"/>
      <c r="DG135" s="162"/>
      <c r="DH135" s="162"/>
      <c r="DI135" s="162"/>
      <c r="DJ135" s="162"/>
      <c r="DK135" s="162"/>
      <c r="DL135" s="162"/>
      <c r="DM135" s="162"/>
      <c r="DN135" s="162"/>
      <c r="DO135" s="162"/>
      <c r="DP135" s="162"/>
      <c r="DQ135" s="162"/>
      <c r="DR135" s="162"/>
      <c r="DS135" s="162"/>
      <c r="DT135" s="162"/>
      <c r="DU135" s="162"/>
      <c r="DV135" s="162"/>
      <c r="DW135" s="162"/>
      <c r="DX135" s="162"/>
      <c r="DY135" s="162"/>
      <c r="DZ135" s="162"/>
      <c r="EA135" s="162"/>
      <c r="EB135" s="162"/>
      <c r="EC135" s="162"/>
      <c r="ED135" s="162"/>
      <c r="EE135" s="162"/>
      <c r="EF135" s="162"/>
      <c r="EG135" s="162"/>
      <c r="EH135" s="162"/>
      <c r="EI135" s="162"/>
      <c r="EJ135" s="162"/>
      <c r="EK135" s="162"/>
      <c r="EL135" s="162"/>
      <c r="EM135" s="162"/>
      <c r="EN135" s="162"/>
      <c r="EO135" s="162"/>
      <c r="EP135" s="162"/>
      <c r="EQ135" s="162"/>
      <c r="ER135" s="162"/>
      <c r="ES135" s="162"/>
      <c r="ET135" s="162"/>
      <c r="EU135" s="162"/>
      <c r="EV135" s="162"/>
      <c r="EW135" s="162"/>
      <c r="EX135" s="162"/>
      <c r="EY135" s="162"/>
      <c r="EZ135" s="162"/>
      <c r="FA135" s="162"/>
      <c r="FB135" s="162"/>
      <c r="FC135" s="162"/>
      <c r="FD135" s="162"/>
      <c r="FE135" s="162"/>
      <c r="FF135" s="162"/>
      <c r="FG135" s="162"/>
      <c r="FH135" s="162"/>
      <c r="FI135" s="162"/>
      <c r="FJ135" s="162"/>
      <c r="FK135" s="162"/>
      <c r="FL135" s="162"/>
      <c r="FM135" s="162"/>
      <c r="FN135" s="162"/>
      <c r="FO135" s="162"/>
      <c r="FP135" s="162"/>
      <c r="FQ135" s="162"/>
      <c r="FR135" s="162"/>
      <c r="FS135" s="162"/>
      <c r="FT135" s="162"/>
      <c r="FU135" s="162"/>
      <c r="FV135" s="162"/>
      <c r="FW135" s="162"/>
      <c r="FX135" s="162"/>
      <c r="FY135" s="162"/>
      <c r="FZ135" s="162"/>
      <c r="GA135" s="162"/>
      <c r="GB135" s="162"/>
      <c r="GC135" s="162"/>
      <c r="GD135" s="162"/>
      <c r="GE135" s="162"/>
      <c r="GF135" s="162"/>
      <c r="GG135" s="162"/>
      <c r="GH135" s="162"/>
      <c r="GI135" s="162"/>
      <c r="GJ135" s="162"/>
      <c r="GK135" s="162"/>
      <c r="GL135" s="162"/>
      <c r="GM135" s="162"/>
      <c r="GN135" s="162"/>
      <c r="GO135" s="162"/>
      <c r="GP135" s="162"/>
      <c r="GQ135" s="162"/>
      <c r="GR135" s="162"/>
      <c r="GS135" s="162"/>
      <c r="GT135" s="162"/>
      <c r="GU135" s="162"/>
      <c r="GV135" s="162"/>
      <c r="GW135" s="162"/>
      <c r="GX135" s="162"/>
      <c r="GY135" s="162"/>
      <c r="GZ135" s="162"/>
      <c r="HA135" s="162"/>
      <c r="HB135" s="162"/>
      <c r="HC135" s="162"/>
      <c r="HD135" s="162"/>
      <c r="HE135" s="162"/>
      <c r="HF135" s="162"/>
      <c r="HG135" s="162"/>
      <c r="HH135" s="162"/>
      <c r="HI135" s="162"/>
      <c r="HJ135" s="162"/>
      <c r="HK135" s="162"/>
      <c r="HL135" s="162"/>
      <c r="HM135" s="162"/>
      <c r="HN135" s="162"/>
      <c r="HO135" s="162"/>
      <c r="HP135" s="162"/>
      <c r="HQ135" s="162"/>
      <c r="HR135" s="162"/>
      <c r="HS135" s="162"/>
      <c r="HT135" s="162"/>
      <c r="HU135" s="162"/>
      <c r="HV135" s="162"/>
      <c r="HW135" s="162"/>
      <c r="HX135" s="162"/>
      <c r="HY135" s="162"/>
      <c r="HZ135" s="162"/>
      <c r="IA135" s="162"/>
      <c r="IB135" s="162"/>
      <c r="IC135" s="162"/>
      <c r="ID135" s="162"/>
      <c r="IE135" s="162"/>
      <c r="IF135" s="162"/>
      <c r="IG135" s="162"/>
      <c r="IH135" s="162"/>
      <c r="II135" s="162"/>
      <c r="IJ135" s="162"/>
      <c r="IK135" s="162"/>
      <c r="IL135" s="162"/>
      <c r="IM135" s="162"/>
      <c r="IN135" s="162"/>
      <c r="IO135" s="162"/>
      <c r="IP135" s="162"/>
      <c r="IQ135" s="162"/>
      <c r="IR135" s="162"/>
      <c r="IS135" s="162"/>
      <c r="IT135" s="162"/>
      <c r="IU135" s="162"/>
      <c r="IV135" s="162"/>
    </row>
    <row r="136" spans="1:256" s="231" customFormat="1" ht="31.5" customHeight="1">
      <c r="A136" s="224" t="s">
        <v>374</v>
      </c>
      <c r="B136" s="225" t="s">
        <v>238</v>
      </c>
      <c r="C136" s="226" t="s">
        <v>239</v>
      </c>
      <c r="D136" s="225" t="s">
        <v>36</v>
      </c>
      <c r="E136" s="227">
        <v>130</v>
      </c>
      <c r="F136" s="228">
        <v>28.61</v>
      </c>
      <c r="G136" s="228">
        <f t="shared" si="13"/>
        <v>37.619999999999997</v>
      </c>
      <c r="H136" s="229">
        <f t="shared" si="14"/>
        <v>4890.6000000000004</v>
      </c>
      <c r="I136" s="230"/>
      <c r="J136" s="162"/>
      <c r="K136" s="162"/>
      <c r="L136" s="162"/>
      <c r="M136" s="162"/>
      <c r="N136" s="162"/>
      <c r="O136" s="162"/>
      <c r="P136" s="162"/>
      <c r="Q136" s="162"/>
      <c r="R136" s="162"/>
      <c r="S136" s="162"/>
      <c r="T136" s="162"/>
      <c r="U136" s="162"/>
      <c r="V136" s="162"/>
      <c r="W136" s="162"/>
      <c r="X136" s="162"/>
      <c r="Y136" s="162"/>
      <c r="Z136" s="162"/>
      <c r="AA136" s="162"/>
      <c r="AB136" s="162"/>
      <c r="AC136" s="162"/>
      <c r="AD136" s="162"/>
      <c r="AE136" s="162"/>
      <c r="AF136" s="162"/>
      <c r="AG136" s="162"/>
      <c r="AH136" s="162"/>
      <c r="AI136" s="162"/>
      <c r="AJ136" s="162"/>
      <c r="AK136" s="162"/>
      <c r="AL136" s="162"/>
      <c r="AM136" s="162"/>
      <c r="AN136" s="162"/>
      <c r="AO136" s="162"/>
      <c r="AP136" s="162"/>
      <c r="AQ136" s="162"/>
      <c r="AR136" s="162"/>
      <c r="AS136" s="162"/>
      <c r="AT136" s="162"/>
      <c r="AU136" s="162"/>
      <c r="AV136" s="162"/>
      <c r="AW136" s="162"/>
      <c r="AX136" s="162"/>
      <c r="AY136" s="162"/>
      <c r="AZ136" s="162"/>
      <c r="BA136" s="162"/>
      <c r="BB136" s="162"/>
      <c r="BC136" s="162"/>
      <c r="BD136" s="162"/>
      <c r="BE136" s="162"/>
      <c r="BF136" s="162"/>
      <c r="BG136" s="162"/>
      <c r="BH136" s="162"/>
      <c r="BI136" s="162"/>
      <c r="BJ136" s="162"/>
      <c r="BK136" s="162"/>
      <c r="BL136" s="162"/>
      <c r="BM136" s="162"/>
      <c r="BN136" s="162"/>
      <c r="BO136" s="162"/>
      <c r="BP136" s="162"/>
      <c r="BQ136" s="162"/>
      <c r="BR136" s="162"/>
      <c r="BS136" s="162"/>
      <c r="BT136" s="162"/>
      <c r="BU136" s="162"/>
      <c r="BV136" s="162"/>
      <c r="BW136" s="162"/>
      <c r="BX136" s="162"/>
      <c r="BY136" s="162"/>
      <c r="BZ136" s="162"/>
      <c r="CA136" s="162"/>
      <c r="CB136" s="162"/>
      <c r="CC136" s="162"/>
      <c r="CD136" s="162"/>
      <c r="CE136" s="162"/>
      <c r="CF136" s="162"/>
      <c r="CG136" s="162"/>
      <c r="CH136" s="162"/>
      <c r="CI136" s="162"/>
      <c r="CJ136" s="162"/>
      <c r="CK136" s="162"/>
      <c r="CL136" s="162"/>
      <c r="CM136" s="162"/>
      <c r="CN136" s="162"/>
      <c r="CO136" s="162"/>
      <c r="CP136" s="162"/>
      <c r="CQ136" s="162"/>
      <c r="CR136" s="162"/>
      <c r="CS136" s="162"/>
      <c r="CT136" s="162"/>
      <c r="CU136" s="162"/>
      <c r="CV136" s="162"/>
      <c r="CW136" s="162"/>
      <c r="CX136" s="162"/>
      <c r="CY136" s="162"/>
      <c r="CZ136" s="162"/>
      <c r="DA136" s="162"/>
      <c r="DB136" s="162"/>
      <c r="DC136" s="162"/>
      <c r="DD136" s="162"/>
      <c r="DE136" s="162"/>
      <c r="DF136" s="162"/>
      <c r="DG136" s="162"/>
      <c r="DH136" s="162"/>
      <c r="DI136" s="162"/>
      <c r="DJ136" s="162"/>
      <c r="DK136" s="162"/>
      <c r="DL136" s="162"/>
      <c r="DM136" s="162"/>
      <c r="DN136" s="162"/>
      <c r="DO136" s="162"/>
      <c r="DP136" s="162"/>
      <c r="DQ136" s="162"/>
      <c r="DR136" s="162"/>
      <c r="DS136" s="162"/>
      <c r="DT136" s="162"/>
      <c r="DU136" s="162"/>
      <c r="DV136" s="162"/>
      <c r="DW136" s="162"/>
      <c r="DX136" s="162"/>
      <c r="DY136" s="162"/>
      <c r="DZ136" s="162"/>
      <c r="EA136" s="162"/>
      <c r="EB136" s="162"/>
      <c r="EC136" s="162"/>
      <c r="ED136" s="162"/>
      <c r="EE136" s="162"/>
      <c r="EF136" s="162"/>
      <c r="EG136" s="162"/>
      <c r="EH136" s="162"/>
      <c r="EI136" s="162"/>
      <c r="EJ136" s="162"/>
      <c r="EK136" s="162"/>
      <c r="EL136" s="162"/>
      <c r="EM136" s="162"/>
      <c r="EN136" s="162"/>
      <c r="EO136" s="162"/>
      <c r="EP136" s="162"/>
      <c r="EQ136" s="162"/>
      <c r="ER136" s="162"/>
      <c r="ES136" s="162"/>
      <c r="ET136" s="162"/>
      <c r="EU136" s="162"/>
      <c r="EV136" s="162"/>
      <c r="EW136" s="162"/>
      <c r="EX136" s="162"/>
      <c r="EY136" s="162"/>
      <c r="EZ136" s="162"/>
      <c r="FA136" s="162"/>
      <c r="FB136" s="162"/>
      <c r="FC136" s="162"/>
      <c r="FD136" s="162"/>
      <c r="FE136" s="162"/>
      <c r="FF136" s="162"/>
      <c r="FG136" s="162"/>
      <c r="FH136" s="162"/>
      <c r="FI136" s="162"/>
      <c r="FJ136" s="162"/>
      <c r="FK136" s="162"/>
      <c r="FL136" s="162"/>
      <c r="FM136" s="162"/>
      <c r="FN136" s="162"/>
      <c r="FO136" s="162"/>
      <c r="FP136" s="162"/>
      <c r="FQ136" s="162"/>
      <c r="FR136" s="162"/>
      <c r="FS136" s="162"/>
      <c r="FT136" s="162"/>
      <c r="FU136" s="162"/>
      <c r="FV136" s="162"/>
      <c r="FW136" s="162"/>
      <c r="FX136" s="162"/>
      <c r="FY136" s="162"/>
      <c r="FZ136" s="162"/>
      <c r="GA136" s="162"/>
      <c r="GB136" s="162"/>
      <c r="GC136" s="162"/>
      <c r="GD136" s="162"/>
      <c r="GE136" s="162"/>
      <c r="GF136" s="162"/>
      <c r="GG136" s="162"/>
      <c r="GH136" s="162"/>
      <c r="GI136" s="162"/>
      <c r="GJ136" s="162"/>
      <c r="GK136" s="162"/>
      <c r="GL136" s="162"/>
      <c r="GM136" s="162"/>
      <c r="GN136" s="162"/>
      <c r="GO136" s="162"/>
      <c r="GP136" s="162"/>
      <c r="GQ136" s="162"/>
      <c r="GR136" s="162"/>
      <c r="GS136" s="162"/>
      <c r="GT136" s="162"/>
      <c r="GU136" s="162"/>
      <c r="GV136" s="162"/>
      <c r="GW136" s="162"/>
      <c r="GX136" s="162"/>
      <c r="GY136" s="162"/>
      <c r="GZ136" s="162"/>
      <c r="HA136" s="162"/>
      <c r="HB136" s="162"/>
      <c r="HC136" s="162"/>
      <c r="HD136" s="162"/>
      <c r="HE136" s="162"/>
      <c r="HF136" s="162"/>
      <c r="HG136" s="162"/>
      <c r="HH136" s="162"/>
      <c r="HI136" s="162"/>
      <c r="HJ136" s="162"/>
      <c r="HK136" s="162"/>
      <c r="HL136" s="162"/>
      <c r="HM136" s="162"/>
      <c r="HN136" s="162"/>
      <c r="HO136" s="162"/>
      <c r="HP136" s="162"/>
      <c r="HQ136" s="162"/>
      <c r="HR136" s="162"/>
      <c r="HS136" s="162"/>
      <c r="HT136" s="162"/>
      <c r="HU136" s="162"/>
      <c r="HV136" s="162"/>
      <c r="HW136" s="162"/>
      <c r="HX136" s="162"/>
      <c r="HY136" s="162"/>
      <c r="HZ136" s="162"/>
      <c r="IA136" s="162"/>
      <c r="IB136" s="162"/>
      <c r="IC136" s="162"/>
      <c r="ID136" s="162"/>
      <c r="IE136" s="162"/>
      <c r="IF136" s="162"/>
      <c r="IG136" s="162"/>
      <c r="IH136" s="162"/>
      <c r="II136" s="162"/>
      <c r="IJ136" s="162"/>
      <c r="IK136" s="162"/>
      <c r="IL136" s="162"/>
      <c r="IM136" s="162"/>
      <c r="IN136" s="162"/>
      <c r="IO136" s="162"/>
      <c r="IP136" s="162"/>
      <c r="IQ136" s="162"/>
      <c r="IR136" s="162"/>
      <c r="IS136" s="162"/>
      <c r="IT136" s="162"/>
      <c r="IU136" s="162"/>
      <c r="IV136" s="162"/>
    </row>
    <row r="137" spans="1:256" s="231" customFormat="1" ht="29.25" customHeight="1">
      <c r="A137" s="224" t="s">
        <v>375</v>
      </c>
      <c r="B137" s="225" t="s">
        <v>240</v>
      </c>
      <c r="C137" s="226" t="s">
        <v>241</v>
      </c>
      <c r="D137" s="225" t="s">
        <v>17</v>
      </c>
      <c r="E137" s="227">
        <v>5</v>
      </c>
      <c r="F137" s="228">
        <v>13.04</v>
      </c>
      <c r="G137" s="228">
        <f t="shared" si="13"/>
        <v>17.14</v>
      </c>
      <c r="H137" s="229">
        <f t="shared" si="14"/>
        <v>85.7</v>
      </c>
      <c r="I137" s="230"/>
      <c r="J137" s="162"/>
      <c r="K137" s="162"/>
      <c r="L137" s="162"/>
      <c r="M137" s="162"/>
      <c r="N137" s="162"/>
      <c r="O137" s="162"/>
      <c r="P137" s="162"/>
      <c r="Q137" s="162"/>
      <c r="R137" s="162"/>
      <c r="S137" s="162"/>
      <c r="T137" s="162"/>
      <c r="U137" s="162"/>
      <c r="V137" s="162"/>
      <c r="W137" s="162"/>
      <c r="X137" s="162"/>
      <c r="Y137" s="162"/>
      <c r="Z137" s="162"/>
      <c r="AA137" s="162"/>
      <c r="AB137" s="162"/>
      <c r="AC137" s="162"/>
      <c r="AD137" s="162"/>
      <c r="AE137" s="162"/>
      <c r="AF137" s="162"/>
      <c r="AG137" s="162"/>
      <c r="AH137" s="162"/>
      <c r="AI137" s="162"/>
      <c r="AJ137" s="162"/>
      <c r="AK137" s="162"/>
      <c r="AL137" s="162"/>
      <c r="AM137" s="162"/>
      <c r="AN137" s="162"/>
      <c r="AO137" s="162"/>
      <c r="AP137" s="162"/>
      <c r="AQ137" s="162"/>
      <c r="AR137" s="162"/>
      <c r="AS137" s="162"/>
      <c r="AT137" s="162"/>
      <c r="AU137" s="162"/>
      <c r="AV137" s="162"/>
      <c r="AW137" s="162"/>
      <c r="AX137" s="162"/>
      <c r="AY137" s="162"/>
      <c r="AZ137" s="162"/>
      <c r="BA137" s="162"/>
      <c r="BB137" s="162"/>
      <c r="BC137" s="162"/>
      <c r="BD137" s="162"/>
      <c r="BE137" s="162"/>
      <c r="BF137" s="162"/>
      <c r="BG137" s="162"/>
      <c r="BH137" s="162"/>
      <c r="BI137" s="162"/>
      <c r="BJ137" s="162"/>
      <c r="BK137" s="162"/>
      <c r="BL137" s="162"/>
      <c r="BM137" s="162"/>
      <c r="BN137" s="162"/>
      <c r="BO137" s="162"/>
      <c r="BP137" s="162"/>
      <c r="BQ137" s="162"/>
      <c r="BR137" s="162"/>
      <c r="BS137" s="162"/>
      <c r="BT137" s="162"/>
      <c r="BU137" s="162"/>
      <c r="BV137" s="162"/>
      <c r="BW137" s="162"/>
      <c r="BX137" s="162"/>
      <c r="BY137" s="162"/>
      <c r="BZ137" s="162"/>
      <c r="CA137" s="162"/>
      <c r="CB137" s="162"/>
      <c r="CC137" s="162"/>
      <c r="CD137" s="162"/>
      <c r="CE137" s="162"/>
      <c r="CF137" s="162"/>
      <c r="CG137" s="162"/>
      <c r="CH137" s="162"/>
      <c r="CI137" s="162"/>
      <c r="CJ137" s="162"/>
      <c r="CK137" s="162"/>
      <c r="CL137" s="162"/>
      <c r="CM137" s="162"/>
      <c r="CN137" s="162"/>
      <c r="CO137" s="162"/>
      <c r="CP137" s="162"/>
      <c r="CQ137" s="162"/>
      <c r="CR137" s="162"/>
      <c r="CS137" s="162"/>
      <c r="CT137" s="162"/>
      <c r="CU137" s="162"/>
      <c r="CV137" s="162"/>
      <c r="CW137" s="162"/>
      <c r="CX137" s="162"/>
      <c r="CY137" s="162"/>
      <c r="CZ137" s="162"/>
      <c r="DA137" s="162"/>
      <c r="DB137" s="162"/>
      <c r="DC137" s="162"/>
      <c r="DD137" s="162"/>
      <c r="DE137" s="162"/>
      <c r="DF137" s="162"/>
      <c r="DG137" s="162"/>
      <c r="DH137" s="162"/>
      <c r="DI137" s="162"/>
      <c r="DJ137" s="162"/>
      <c r="DK137" s="162"/>
      <c r="DL137" s="162"/>
      <c r="DM137" s="162"/>
      <c r="DN137" s="162"/>
      <c r="DO137" s="162"/>
      <c r="DP137" s="162"/>
      <c r="DQ137" s="162"/>
      <c r="DR137" s="162"/>
      <c r="DS137" s="162"/>
      <c r="DT137" s="162"/>
      <c r="DU137" s="162"/>
      <c r="DV137" s="162"/>
      <c r="DW137" s="162"/>
      <c r="DX137" s="162"/>
      <c r="DY137" s="162"/>
      <c r="DZ137" s="162"/>
      <c r="EA137" s="162"/>
      <c r="EB137" s="162"/>
      <c r="EC137" s="162"/>
      <c r="ED137" s="162"/>
      <c r="EE137" s="162"/>
      <c r="EF137" s="162"/>
      <c r="EG137" s="162"/>
      <c r="EH137" s="162"/>
      <c r="EI137" s="162"/>
      <c r="EJ137" s="162"/>
      <c r="EK137" s="162"/>
      <c r="EL137" s="162"/>
      <c r="EM137" s="162"/>
      <c r="EN137" s="162"/>
      <c r="EO137" s="162"/>
      <c r="EP137" s="162"/>
      <c r="EQ137" s="162"/>
      <c r="ER137" s="162"/>
      <c r="ES137" s="162"/>
      <c r="ET137" s="162"/>
      <c r="EU137" s="162"/>
      <c r="EV137" s="162"/>
      <c r="EW137" s="162"/>
      <c r="EX137" s="162"/>
      <c r="EY137" s="162"/>
      <c r="EZ137" s="162"/>
      <c r="FA137" s="162"/>
      <c r="FB137" s="162"/>
      <c r="FC137" s="162"/>
      <c r="FD137" s="162"/>
      <c r="FE137" s="162"/>
      <c r="FF137" s="162"/>
      <c r="FG137" s="162"/>
      <c r="FH137" s="162"/>
      <c r="FI137" s="162"/>
      <c r="FJ137" s="162"/>
      <c r="FK137" s="162"/>
      <c r="FL137" s="162"/>
      <c r="FM137" s="162"/>
      <c r="FN137" s="162"/>
      <c r="FO137" s="162"/>
      <c r="FP137" s="162"/>
      <c r="FQ137" s="162"/>
      <c r="FR137" s="162"/>
      <c r="FS137" s="162"/>
      <c r="FT137" s="162"/>
      <c r="FU137" s="162"/>
      <c r="FV137" s="162"/>
      <c r="FW137" s="162"/>
      <c r="FX137" s="162"/>
      <c r="FY137" s="162"/>
      <c r="FZ137" s="162"/>
      <c r="GA137" s="162"/>
      <c r="GB137" s="162"/>
      <c r="GC137" s="162"/>
      <c r="GD137" s="162"/>
      <c r="GE137" s="162"/>
      <c r="GF137" s="162"/>
      <c r="GG137" s="162"/>
      <c r="GH137" s="162"/>
      <c r="GI137" s="162"/>
      <c r="GJ137" s="162"/>
      <c r="GK137" s="162"/>
      <c r="GL137" s="162"/>
      <c r="GM137" s="162"/>
      <c r="GN137" s="162"/>
      <c r="GO137" s="162"/>
      <c r="GP137" s="162"/>
      <c r="GQ137" s="162"/>
      <c r="GR137" s="162"/>
      <c r="GS137" s="162"/>
      <c r="GT137" s="162"/>
      <c r="GU137" s="162"/>
      <c r="GV137" s="162"/>
      <c r="GW137" s="162"/>
      <c r="GX137" s="162"/>
      <c r="GY137" s="162"/>
      <c r="GZ137" s="162"/>
      <c r="HA137" s="162"/>
      <c r="HB137" s="162"/>
      <c r="HC137" s="162"/>
      <c r="HD137" s="162"/>
      <c r="HE137" s="162"/>
      <c r="HF137" s="162"/>
      <c r="HG137" s="162"/>
      <c r="HH137" s="162"/>
      <c r="HI137" s="162"/>
      <c r="HJ137" s="162"/>
      <c r="HK137" s="162"/>
      <c r="HL137" s="162"/>
      <c r="HM137" s="162"/>
      <c r="HN137" s="162"/>
      <c r="HO137" s="162"/>
      <c r="HP137" s="162"/>
      <c r="HQ137" s="162"/>
      <c r="HR137" s="162"/>
      <c r="HS137" s="162"/>
      <c r="HT137" s="162"/>
      <c r="HU137" s="162"/>
      <c r="HV137" s="162"/>
      <c r="HW137" s="162"/>
      <c r="HX137" s="162"/>
      <c r="HY137" s="162"/>
      <c r="HZ137" s="162"/>
      <c r="IA137" s="162"/>
      <c r="IB137" s="162"/>
      <c r="IC137" s="162"/>
      <c r="ID137" s="162"/>
      <c r="IE137" s="162"/>
      <c r="IF137" s="162"/>
      <c r="IG137" s="162"/>
      <c r="IH137" s="162"/>
      <c r="II137" s="162"/>
      <c r="IJ137" s="162"/>
      <c r="IK137" s="162"/>
      <c r="IL137" s="162"/>
      <c r="IM137" s="162"/>
      <c r="IN137" s="162"/>
      <c r="IO137" s="162"/>
      <c r="IP137" s="162"/>
      <c r="IQ137" s="162"/>
      <c r="IR137" s="162"/>
      <c r="IS137" s="162"/>
      <c r="IT137" s="162"/>
      <c r="IU137" s="162"/>
      <c r="IV137" s="162"/>
    </row>
    <row r="138" spans="1:256" s="231" customFormat="1" ht="28.5" customHeight="1">
      <c r="A138" s="224" t="s">
        <v>376</v>
      </c>
      <c r="B138" s="225" t="s">
        <v>242</v>
      </c>
      <c r="C138" s="226" t="s">
        <v>243</v>
      </c>
      <c r="D138" s="225" t="s">
        <v>17</v>
      </c>
      <c r="E138" s="227">
        <v>10</v>
      </c>
      <c r="F138" s="228">
        <v>6.71</v>
      </c>
      <c r="G138" s="228">
        <f t="shared" si="13"/>
        <v>8.82</v>
      </c>
      <c r="H138" s="229">
        <f t="shared" si="14"/>
        <v>88.2</v>
      </c>
      <c r="I138" s="230"/>
      <c r="J138" s="162"/>
      <c r="K138" s="162"/>
      <c r="L138" s="162"/>
      <c r="M138" s="162"/>
      <c r="N138" s="162"/>
      <c r="O138" s="162"/>
      <c r="P138" s="162"/>
      <c r="Q138" s="162"/>
      <c r="R138" s="162"/>
      <c r="S138" s="162"/>
      <c r="T138" s="162"/>
      <c r="U138" s="162"/>
      <c r="V138" s="162"/>
      <c r="W138" s="162"/>
      <c r="X138" s="162"/>
      <c r="Y138" s="162"/>
      <c r="Z138" s="162"/>
      <c r="AA138" s="162"/>
      <c r="AB138" s="162"/>
      <c r="AC138" s="162"/>
      <c r="AD138" s="162"/>
      <c r="AE138" s="162"/>
      <c r="AF138" s="162"/>
      <c r="AG138" s="162"/>
      <c r="AH138" s="162"/>
      <c r="AI138" s="162"/>
      <c r="AJ138" s="162"/>
      <c r="AK138" s="162"/>
      <c r="AL138" s="162"/>
      <c r="AM138" s="162"/>
      <c r="AN138" s="162"/>
      <c r="AO138" s="162"/>
      <c r="AP138" s="162"/>
      <c r="AQ138" s="162"/>
      <c r="AR138" s="162"/>
      <c r="AS138" s="162"/>
      <c r="AT138" s="162"/>
      <c r="AU138" s="162"/>
      <c r="AV138" s="162"/>
      <c r="AW138" s="162"/>
      <c r="AX138" s="162"/>
      <c r="AY138" s="162"/>
      <c r="AZ138" s="162"/>
      <c r="BA138" s="162"/>
      <c r="BB138" s="162"/>
      <c r="BC138" s="162"/>
      <c r="BD138" s="162"/>
      <c r="BE138" s="162"/>
      <c r="BF138" s="162"/>
      <c r="BG138" s="162"/>
      <c r="BH138" s="162"/>
      <c r="BI138" s="162"/>
      <c r="BJ138" s="162"/>
      <c r="BK138" s="162"/>
      <c r="BL138" s="162"/>
      <c r="BM138" s="162"/>
      <c r="BN138" s="162"/>
      <c r="BO138" s="162"/>
      <c r="BP138" s="162"/>
      <c r="BQ138" s="162"/>
      <c r="BR138" s="162"/>
      <c r="BS138" s="162"/>
      <c r="BT138" s="162"/>
      <c r="BU138" s="162"/>
      <c r="BV138" s="162"/>
      <c r="BW138" s="162"/>
      <c r="BX138" s="162"/>
      <c r="BY138" s="162"/>
      <c r="BZ138" s="162"/>
      <c r="CA138" s="162"/>
      <c r="CB138" s="162"/>
      <c r="CC138" s="162"/>
      <c r="CD138" s="162"/>
      <c r="CE138" s="162"/>
      <c r="CF138" s="162"/>
      <c r="CG138" s="162"/>
      <c r="CH138" s="162"/>
      <c r="CI138" s="162"/>
      <c r="CJ138" s="162"/>
      <c r="CK138" s="162"/>
      <c r="CL138" s="162"/>
      <c r="CM138" s="162"/>
      <c r="CN138" s="162"/>
      <c r="CO138" s="162"/>
      <c r="CP138" s="162"/>
      <c r="CQ138" s="162"/>
      <c r="CR138" s="162"/>
      <c r="CS138" s="162"/>
      <c r="CT138" s="162"/>
      <c r="CU138" s="162"/>
      <c r="CV138" s="162"/>
      <c r="CW138" s="162"/>
      <c r="CX138" s="162"/>
      <c r="CY138" s="162"/>
      <c r="CZ138" s="162"/>
      <c r="DA138" s="162"/>
      <c r="DB138" s="162"/>
      <c r="DC138" s="162"/>
      <c r="DD138" s="162"/>
      <c r="DE138" s="162"/>
      <c r="DF138" s="162"/>
      <c r="DG138" s="162"/>
      <c r="DH138" s="162"/>
      <c r="DI138" s="162"/>
      <c r="DJ138" s="162"/>
      <c r="DK138" s="162"/>
      <c r="DL138" s="162"/>
      <c r="DM138" s="162"/>
      <c r="DN138" s="162"/>
      <c r="DO138" s="162"/>
      <c r="DP138" s="162"/>
      <c r="DQ138" s="162"/>
      <c r="DR138" s="162"/>
      <c r="DS138" s="162"/>
      <c r="DT138" s="162"/>
      <c r="DU138" s="162"/>
      <c r="DV138" s="162"/>
      <c r="DW138" s="162"/>
      <c r="DX138" s="162"/>
      <c r="DY138" s="162"/>
      <c r="DZ138" s="162"/>
      <c r="EA138" s="162"/>
      <c r="EB138" s="162"/>
      <c r="EC138" s="162"/>
      <c r="ED138" s="162"/>
      <c r="EE138" s="162"/>
      <c r="EF138" s="162"/>
      <c r="EG138" s="162"/>
      <c r="EH138" s="162"/>
      <c r="EI138" s="162"/>
      <c r="EJ138" s="162"/>
      <c r="EK138" s="162"/>
      <c r="EL138" s="162"/>
      <c r="EM138" s="162"/>
      <c r="EN138" s="162"/>
      <c r="EO138" s="162"/>
      <c r="EP138" s="162"/>
      <c r="EQ138" s="162"/>
      <c r="ER138" s="162"/>
      <c r="ES138" s="162"/>
      <c r="ET138" s="162"/>
      <c r="EU138" s="162"/>
      <c r="EV138" s="162"/>
      <c r="EW138" s="162"/>
      <c r="EX138" s="162"/>
      <c r="EY138" s="162"/>
      <c r="EZ138" s="162"/>
      <c r="FA138" s="162"/>
      <c r="FB138" s="162"/>
      <c r="FC138" s="162"/>
      <c r="FD138" s="162"/>
      <c r="FE138" s="162"/>
      <c r="FF138" s="162"/>
      <c r="FG138" s="162"/>
      <c r="FH138" s="162"/>
      <c r="FI138" s="162"/>
      <c r="FJ138" s="162"/>
      <c r="FK138" s="162"/>
      <c r="FL138" s="162"/>
      <c r="FM138" s="162"/>
      <c r="FN138" s="162"/>
      <c r="FO138" s="162"/>
      <c r="FP138" s="162"/>
      <c r="FQ138" s="162"/>
      <c r="FR138" s="162"/>
      <c r="FS138" s="162"/>
      <c r="FT138" s="162"/>
      <c r="FU138" s="162"/>
      <c r="FV138" s="162"/>
      <c r="FW138" s="162"/>
      <c r="FX138" s="162"/>
      <c r="FY138" s="162"/>
      <c r="FZ138" s="162"/>
      <c r="GA138" s="162"/>
      <c r="GB138" s="162"/>
      <c r="GC138" s="162"/>
      <c r="GD138" s="162"/>
      <c r="GE138" s="162"/>
      <c r="GF138" s="162"/>
      <c r="GG138" s="162"/>
      <c r="GH138" s="162"/>
      <c r="GI138" s="162"/>
      <c r="GJ138" s="162"/>
      <c r="GK138" s="162"/>
      <c r="GL138" s="162"/>
      <c r="GM138" s="162"/>
      <c r="GN138" s="162"/>
      <c r="GO138" s="162"/>
      <c r="GP138" s="162"/>
      <c r="GQ138" s="162"/>
      <c r="GR138" s="162"/>
      <c r="GS138" s="162"/>
      <c r="GT138" s="162"/>
      <c r="GU138" s="162"/>
      <c r="GV138" s="162"/>
      <c r="GW138" s="162"/>
      <c r="GX138" s="162"/>
      <c r="GY138" s="162"/>
      <c r="GZ138" s="162"/>
      <c r="HA138" s="162"/>
      <c r="HB138" s="162"/>
      <c r="HC138" s="162"/>
      <c r="HD138" s="162"/>
      <c r="HE138" s="162"/>
      <c r="HF138" s="162"/>
      <c r="HG138" s="162"/>
      <c r="HH138" s="162"/>
      <c r="HI138" s="162"/>
      <c r="HJ138" s="162"/>
      <c r="HK138" s="162"/>
      <c r="HL138" s="162"/>
      <c r="HM138" s="162"/>
      <c r="HN138" s="162"/>
      <c r="HO138" s="162"/>
      <c r="HP138" s="162"/>
      <c r="HQ138" s="162"/>
      <c r="HR138" s="162"/>
      <c r="HS138" s="162"/>
      <c r="HT138" s="162"/>
      <c r="HU138" s="162"/>
      <c r="HV138" s="162"/>
      <c r="HW138" s="162"/>
      <c r="HX138" s="162"/>
      <c r="HY138" s="162"/>
      <c r="HZ138" s="162"/>
      <c r="IA138" s="162"/>
      <c r="IB138" s="162"/>
      <c r="IC138" s="162"/>
      <c r="ID138" s="162"/>
      <c r="IE138" s="162"/>
      <c r="IF138" s="162"/>
      <c r="IG138" s="162"/>
      <c r="IH138" s="162"/>
      <c r="II138" s="162"/>
      <c r="IJ138" s="162"/>
      <c r="IK138" s="162"/>
      <c r="IL138" s="162"/>
      <c r="IM138" s="162"/>
      <c r="IN138" s="162"/>
      <c r="IO138" s="162"/>
      <c r="IP138" s="162"/>
      <c r="IQ138" s="162"/>
      <c r="IR138" s="162"/>
      <c r="IS138" s="162"/>
      <c r="IT138" s="162"/>
      <c r="IU138" s="162"/>
      <c r="IV138" s="162"/>
    </row>
    <row r="139" spans="1:256" s="231" customFormat="1" ht="26.25" customHeight="1">
      <c r="A139" s="224" t="s">
        <v>377</v>
      </c>
      <c r="B139" s="225" t="s">
        <v>244</v>
      </c>
      <c r="C139" s="226" t="s">
        <v>245</v>
      </c>
      <c r="D139" s="225" t="s">
        <v>17</v>
      </c>
      <c r="E139" s="227">
        <v>10</v>
      </c>
      <c r="F139" s="228">
        <v>6.02</v>
      </c>
      <c r="G139" s="228">
        <f t="shared" si="13"/>
        <v>7.92</v>
      </c>
      <c r="H139" s="229">
        <f t="shared" si="14"/>
        <v>79.2</v>
      </c>
      <c r="I139" s="230"/>
      <c r="J139" s="162"/>
      <c r="K139" s="162"/>
      <c r="L139" s="162"/>
      <c r="M139" s="162"/>
      <c r="N139" s="162"/>
      <c r="O139" s="162"/>
      <c r="P139" s="162"/>
      <c r="Q139" s="162"/>
      <c r="R139" s="162"/>
      <c r="S139" s="162"/>
      <c r="T139" s="162"/>
      <c r="U139" s="162"/>
      <c r="V139" s="162"/>
      <c r="W139" s="162"/>
      <c r="X139" s="162"/>
      <c r="Y139" s="162"/>
      <c r="Z139" s="162"/>
      <c r="AA139" s="162"/>
      <c r="AB139" s="162"/>
      <c r="AC139" s="162"/>
      <c r="AD139" s="162"/>
      <c r="AE139" s="162"/>
      <c r="AF139" s="162"/>
      <c r="AG139" s="162"/>
      <c r="AH139" s="162"/>
      <c r="AI139" s="162"/>
      <c r="AJ139" s="162"/>
      <c r="AK139" s="162"/>
      <c r="AL139" s="162"/>
      <c r="AM139" s="162"/>
      <c r="AN139" s="162"/>
      <c r="AO139" s="162"/>
      <c r="AP139" s="162"/>
      <c r="AQ139" s="162"/>
      <c r="AR139" s="162"/>
      <c r="AS139" s="162"/>
      <c r="AT139" s="162"/>
      <c r="AU139" s="162"/>
      <c r="AV139" s="162"/>
      <c r="AW139" s="162"/>
      <c r="AX139" s="162"/>
      <c r="AY139" s="162"/>
      <c r="AZ139" s="162"/>
      <c r="BA139" s="162"/>
      <c r="BB139" s="162"/>
      <c r="BC139" s="162"/>
      <c r="BD139" s="162"/>
      <c r="BE139" s="162"/>
      <c r="BF139" s="162"/>
      <c r="BG139" s="162"/>
      <c r="BH139" s="162"/>
      <c r="BI139" s="162"/>
      <c r="BJ139" s="162"/>
      <c r="BK139" s="162"/>
      <c r="BL139" s="162"/>
      <c r="BM139" s="162"/>
      <c r="BN139" s="162"/>
      <c r="BO139" s="162"/>
      <c r="BP139" s="162"/>
      <c r="BQ139" s="162"/>
      <c r="BR139" s="162"/>
      <c r="BS139" s="162"/>
      <c r="BT139" s="162"/>
      <c r="BU139" s="162"/>
      <c r="BV139" s="162"/>
      <c r="BW139" s="162"/>
      <c r="BX139" s="162"/>
      <c r="BY139" s="162"/>
      <c r="BZ139" s="162"/>
      <c r="CA139" s="162"/>
      <c r="CB139" s="162"/>
      <c r="CC139" s="162"/>
      <c r="CD139" s="162"/>
      <c r="CE139" s="162"/>
      <c r="CF139" s="162"/>
      <c r="CG139" s="162"/>
      <c r="CH139" s="162"/>
      <c r="CI139" s="162"/>
      <c r="CJ139" s="162"/>
      <c r="CK139" s="162"/>
      <c r="CL139" s="162"/>
      <c r="CM139" s="162"/>
      <c r="CN139" s="162"/>
      <c r="CO139" s="162"/>
      <c r="CP139" s="162"/>
      <c r="CQ139" s="162"/>
      <c r="CR139" s="162"/>
      <c r="CS139" s="162"/>
      <c r="CT139" s="162"/>
      <c r="CU139" s="162"/>
      <c r="CV139" s="162"/>
      <c r="CW139" s="162"/>
      <c r="CX139" s="162"/>
      <c r="CY139" s="162"/>
      <c r="CZ139" s="162"/>
      <c r="DA139" s="162"/>
      <c r="DB139" s="162"/>
      <c r="DC139" s="162"/>
      <c r="DD139" s="162"/>
      <c r="DE139" s="162"/>
      <c r="DF139" s="162"/>
      <c r="DG139" s="162"/>
      <c r="DH139" s="162"/>
      <c r="DI139" s="162"/>
      <c r="DJ139" s="162"/>
      <c r="DK139" s="162"/>
      <c r="DL139" s="162"/>
      <c r="DM139" s="162"/>
      <c r="DN139" s="162"/>
      <c r="DO139" s="162"/>
      <c r="DP139" s="162"/>
      <c r="DQ139" s="162"/>
      <c r="DR139" s="162"/>
      <c r="DS139" s="162"/>
      <c r="DT139" s="162"/>
      <c r="DU139" s="162"/>
      <c r="DV139" s="162"/>
      <c r="DW139" s="162"/>
      <c r="DX139" s="162"/>
      <c r="DY139" s="162"/>
      <c r="DZ139" s="162"/>
      <c r="EA139" s="162"/>
      <c r="EB139" s="162"/>
      <c r="EC139" s="162"/>
      <c r="ED139" s="162"/>
      <c r="EE139" s="162"/>
      <c r="EF139" s="162"/>
      <c r="EG139" s="162"/>
      <c r="EH139" s="162"/>
      <c r="EI139" s="162"/>
      <c r="EJ139" s="162"/>
      <c r="EK139" s="162"/>
      <c r="EL139" s="162"/>
      <c r="EM139" s="162"/>
      <c r="EN139" s="162"/>
      <c r="EO139" s="162"/>
      <c r="EP139" s="162"/>
      <c r="EQ139" s="162"/>
      <c r="ER139" s="162"/>
      <c r="ES139" s="162"/>
      <c r="ET139" s="162"/>
      <c r="EU139" s="162"/>
      <c r="EV139" s="162"/>
      <c r="EW139" s="162"/>
      <c r="EX139" s="162"/>
      <c r="EY139" s="162"/>
      <c r="EZ139" s="162"/>
      <c r="FA139" s="162"/>
      <c r="FB139" s="162"/>
      <c r="FC139" s="162"/>
      <c r="FD139" s="162"/>
      <c r="FE139" s="162"/>
      <c r="FF139" s="162"/>
      <c r="FG139" s="162"/>
      <c r="FH139" s="162"/>
      <c r="FI139" s="162"/>
      <c r="FJ139" s="162"/>
      <c r="FK139" s="162"/>
      <c r="FL139" s="162"/>
      <c r="FM139" s="162"/>
      <c r="FN139" s="162"/>
      <c r="FO139" s="162"/>
      <c r="FP139" s="162"/>
      <c r="FQ139" s="162"/>
      <c r="FR139" s="162"/>
      <c r="FS139" s="162"/>
      <c r="FT139" s="162"/>
      <c r="FU139" s="162"/>
      <c r="FV139" s="162"/>
      <c r="FW139" s="162"/>
      <c r="FX139" s="162"/>
      <c r="FY139" s="162"/>
      <c r="FZ139" s="162"/>
      <c r="GA139" s="162"/>
      <c r="GB139" s="162"/>
      <c r="GC139" s="162"/>
      <c r="GD139" s="162"/>
      <c r="GE139" s="162"/>
      <c r="GF139" s="162"/>
      <c r="GG139" s="162"/>
      <c r="GH139" s="162"/>
      <c r="GI139" s="162"/>
      <c r="GJ139" s="162"/>
      <c r="GK139" s="162"/>
      <c r="GL139" s="162"/>
      <c r="GM139" s="162"/>
      <c r="GN139" s="162"/>
      <c r="GO139" s="162"/>
      <c r="GP139" s="162"/>
      <c r="GQ139" s="162"/>
      <c r="GR139" s="162"/>
      <c r="GS139" s="162"/>
      <c r="GT139" s="162"/>
      <c r="GU139" s="162"/>
      <c r="GV139" s="162"/>
      <c r="GW139" s="162"/>
      <c r="GX139" s="162"/>
      <c r="GY139" s="162"/>
      <c r="GZ139" s="162"/>
      <c r="HA139" s="162"/>
      <c r="HB139" s="162"/>
      <c r="HC139" s="162"/>
      <c r="HD139" s="162"/>
      <c r="HE139" s="162"/>
      <c r="HF139" s="162"/>
      <c r="HG139" s="162"/>
      <c r="HH139" s="162"/>
      <c r="HI139" s="162"/>
      <c r="HJ139" s="162"/>
      <c r="HK139" s="162"/>
      <c r="HL139" s="162"/>
      <c r="HM139" s="162"/>
      <c r="HN139" s="162"/>
      <c r="HO139" s="162"/>
      <c r="HP139" s="162"/>
      <c r="HQ139" s="162"/>
      <c r="HR139" s="162"/>
      <c r="HS139" s="162"/>
      <c r="HT139" s="162"/>
      <c r="HU139" s="162"/>
      <c r="HV139" s="162"/>
      <c r="HW139" s="162"/>
      <c r="HX139" s="162"/>
      <c r="HY139" s="162"/>
      <c r="HZ139" s="162"/>
      <c r="IA139" s="162"/>
      <c r="IB139" s="162"/>
      <c r="IC139" s="162"/>
      <c r="ID139" s="162"/>
      <c r="IE139" s="162"/>
      <c r="IF139" s="162"/>
      <c r="IG139" s="162"/>
      <c r="IH139" s="162"/>
      <c r="II139" s="162"/>
      <c r="IJ139" s="162"/>
      <c r="IK139" s="162"/>
      <c r="IL139" s="162"/>
      <c r="IM139" s="162"/>
      <c r="IN139" s="162"/>
      <c r="IO139" s="162"/>
      <c r="IP139" s="162"/>
      <c r="IQ139" s="162"/>
      <c r="IR139" s="162"/>
      <c r="IS139" s="162"/>
      <c r="IT139" s="162"/>
      <c r="IU139" s="162"/>
      <c r="IV139" s="162"/>
    </row>
    <row r="140" spans="1:256" s="231" customFormat="1" ht="21" customHeight="1">
      <c r="A140" s="224" t="s">
        <v>378</v>
      </c>
      <c r="B140" s="225" t="s">
        <v>246</v>
      </c>
      <c r="C140" s="226" t="s">
        <v>247</v>
      </c>
      <c r="D140" s="225" t="s">
        <v>17</v>
      </c>
      <c r="E140" s="227">
        <f>E136/2</f>
        <v>65</v>
      </c>
      <c r="F140" s="228">
        <v>7.27</v>
      </c>
      <c r="G140" s="228">
        <f t="shared" si="13"/>
        <v>9.56</v>
      </c>
      <c r="H140" s="229">
        <f t="shared" si="14"/>
        <v>621.4</v>
      </c>
      <c r="I140" s="230"/>
      <c r="J140" s="162"/>
      <c r="K140" s="162"/>
      <c r="L140" s="162"/>
      <c r="M140" s="162"/>
      <c r="N140" s="162"/>
      <c r="O140" s="162"/>
      <c r="P140" s="162"/>
      <c r="Q140" s="162"/>
      <c r="R140" s="162"/>
      <c r="S140" s="162"/>
      <c r="T140" s="162"/>
      <c r="U140" s="162"/>
      <c r="V140" s="162"/>
      <c r="W140" s="162"/>
      <c r="X140" s="162"/>
      <c r="Y140" s="162"/>
      <c r="Z140" s="162"/>
      <c r="AA140" s="162"/>
      <c r="AB140" s="162"/>
      <c r="AC140" s="162"/>
      <c r="AD140" s="162"/>
      <c r="AE140" s="162"/>
      <c r="AF140" s="162"/>
      <c r="AG140" s="162"/>
      <c r="AH140" s="162"/>
      <c r="AI140" s="162"/>
      <c r="AJ140" s="162"/>
      <c r="AK140" s="162"/>
      <c r="AL140" s="162"/>
      <c r="AM140" s="162"/>
      <c r="AN140" s="162"/>
      <c r="AO140" s="162"/>
      <c r="AP140" s="162"/>
      <c r="AQ140" s="162"/>
      <c r="AR140" s="162"/>
      <c r="AS140" s="162"/>
      <c r="AT140" s="162"/>
      <c r="AU140" s="162"/>
      <c r="AV140" s="162"/>
      <c r="AW140" s="162"/>
      <c r="AX140" s="162"/>
      <c r="AY140" s="162"/>
      <c r="AZ140" s="162"/>
      <c r="BA140" s="162"/>
      <c r="BB140" s="162"/>
      <c r="BC140" s="162"/>
      <c r="BD140" s="162"/>
      <c r="BE140" s="162"/>
      <c r="BF140" s="162"/>
      <c r="BG140" s="162"/>
      <c r="BH140" s="162"/>
      <c r="BI140" s="162"/>
      <c r="BJ140" s="162"/>
      <c r="BK140" s="162"/>
      <c r="BL140" s="162"/>
      <c r="BM140" s="162"/>
      <c r="BN140" s="162"/>
      <c r="BO140" s="162"/>
      <c r="BP140" s="162"/>
      <c r="BQ140" s="162"/>
      <c r="BR140" s="162"/>
      <c r="BS140" s="162"/>
      <c r="BT140" s="162"/>
      <c r="BU140" s="162"/>
      <c r="BV140" s="162"/>
      <c r="BW140" s="162"/>
      <c r="BX140" s="162"/>
      <c r="BY140" s="162"/>
      <c r="BZ140" s="162"/>
      <c r="CA140" s="162"/>
      <c r="CB140" s="162"/>
      <c r="CC140" s="162"/>
      <c r="CD140" s="162"/>
      <c r="CE140" s="162"/>
      <c r="CF140" s="162"/>
      <c r="CG140" s="162"/>
      <c r="CH140" s="162"/>
      <c r="CI140" s="162"/>
      <c r="CJ140" s="162"/>
      <c r="CK140" s="162"/>
      <c r="CL140" s="162"/>
      <c r="CM140" s="162"/>
      <c r="CN140" s="162"/>
      <c r="CO140" s="162"/>
      <c r="CP140" s="162"/>
      <c r="CQ140" s="162"/>
      <c r="CR140" s="162"/>
      <c r="CS140" s="162"/>
      <c r="CT140" s="162"/>
      <c r="CU140" s="162"/>
      <c r="CV140" s="162"/>
      <c r="CW140" s="162"/>
      <c r="CX140" s="162"/>
      <c r="CY140" s="162"/>
      <c r="CZ140" s="162"/>
      <c r="DA140" s="162"/>
      <c r="DB140" s="162"/>
      <c r="DC140" s="162"/>
      <c r="DD140" s="162"/>
      <c r="DE140" s="162"/>
      <c r="DF140" s="162"/>
      <c r="DG140" s="162"/>
      <c r="DH140" s="162"/>
      <c r="DI140" s="162"/>
      <c r="DJ140" s="162"/>
      <c r="DK140" s="162"/>
      <c r="DL140" s="162"/>
      <c r="DM140" s="162"/>
      <c r="DN140" s="162"/>
      <c r="DO140" s="162"/>
      <c r="DP140" s="162"/>
      <c r="DQ140" s="162"/>
      <c r="DR140" s="162"/>
      <c r="DS140" s="162"/>
      <c r="DT140" s="162"/>
      <c r="DU140" s="162"/>
      <c r="DV140" s="162"/>
      <c r="DW140" s="162"/>
      <c r="DX140" s="162"/>
      <c r="DY140" s="162"/>
      <c r="DZ140" s="162"/>
      <c r="EA140" s="162"/>
      <c r="EB140" s="162"/>
      <c r="EC140" s="162"/>
      <c r="ED140" s="162"/>
      <c r="EE140" s="162"/>
      <c r="EF140" s="162"/>
      <c r="EG140" s="162"/>
      <c r="EH140" s="162"/>
      <c r="EI140" s="162"/>
      <c r="EJ140" s="162"/>
      <c r="EK140" s="162"/>
      <c r="EL140" s="162"/>
      <c r="EM140" s="162"/>
      <c r="EN140" s="162"/>
      <c r="EO140" s="162"/>
      <c r="EP140" s="162"/>
      <c r="EQ140" s="162"/>
      <c r="ER140" s="162"/>
      <c r="ES140" s="162"/>
      <c r="ET140" s="162"/>
      <c r="EU140" s="162"/>
      <c r="EV140" s="162"/>
      <c r="EW140" s="162"/>
      <c r="EX140" s="162"/>
      <c r="EY140" s="162"/>
      <c r="EZ140" s="162"/>
      <c r="FA140" s="162"/>
      <c r="FB140" s="162"/>
      <c r="FC140" s="162"/>
      <c r="FD140" s="162"/>
      <c r="FE140" s="162"/>
      <c r="FF140" s="162"/>
      <c r="FG140" s="162"/>
      <c r="FH140" s="162"/>
      <c r="FI140" s="162"/>
      <c r="FJ140" s="162"/>
      <c r="FK140" s="162"/>
      <c r="FL140" s="162"/>
      <c r="FM140" s="162"/>
      <c r="FN140" s="162"/>
      <c r="FO140" s="162"/>
      <c r="FP140" s="162"/>
      <c r="FQ140" s="162"/>
      <c r="FR140" s="162"/>
      <c r="FS140" s="162"/>
      <c r="FT140" s="162"/>
      <c r="FU140" s="162"/>
      <c r="FV140" s="162"/>
      <c r="FW140" s="162"/>
      <c r="FX140" s="162"/>
      <c r="FY140" s="162"/>
      <c r="FZ140" s="162"/>
      <c r="GA140" s="162"/>
      <c r="GB140" s="162"/>
      <c r="GC140" s="162"/>
      <c r="GD140" s="162"/>
      <c r="GE140" s="162"/>
      <c r="GF140" s="162"/>
      <c r="GG140" s="162"/>
      <c r="GH140" s="162"/>
      <c r="GI140" s="162"/>
      <c r="GJ140" s="162"/>
      <c r="GK140" s="162"/>
      <c r="GL140" s="162"/>
      <c r="GM140" s="162"/>
      <c r="GN140" s="162"/>
      <c r="GO140" s="162"/>
      <c r="GP140" s="162"/>
      <c r="GQ140" s="162"/>
      <c r="GR140" s="162"/>
      <c r="GS140" s="162"/>
      <c r="GT140" s="162"/>
      <c r="GU140" s="162"/>
      <c r="GV140" s="162"/>
      <c r="GW140" s="162"/>
      <c r="GX140" s="162"/>
      <c r="GY140" s="162"/>
      <c r="GZ140" s="162"/>
      <c r="HA140" s="162"/>
      <c r="HB140" s="162"/>
      <c r="HC140" s="162"/>
      <c r="HD140" s="162"/>
      <c r="HE140" s="162"/>
      <c r="HF140" s="162"/>
      <c r="HG140" s="162"/>
      <c r="HH140" s="162"/>
      <c r="HI140" s="162"/>
      <c r="HJ140" s="162"/>
      <c r="HK140" s="162"/>
      <c r="HL140" s="162"/>
      <c r="HM140" s="162"/>
      <c r="HN140" s="162"/>
      <c r="HO140" s="162"/>
      <c r="HP140" s="162"/>
      <c r="HQ140" s="162"/>
      <c r="HR140" s="162"/>
      <c r="HS140" s="162"/>
      <c r="HT140" s="162"/>
      <c r="HU140" s="162"/>
      <c r="HV140" s="162"/>
      <c r="HW140" s="162"/>
      <c r="HX140" s="162"/>
      <c r="HY140" s="162"/>
      <c r="HZ140" s="162"/>
      <c r="IA140" s="162"/>
      <c r="IB140" s="162"/>
      <c r="IC140" s="162"/>
      <c r="ID140" s="162"/>
      <c r="IE140" s="162"/>
      <c r="IF140" s="162"/>
      <c r="IG140" s="162"/>
      <c r="IH140" s="162"/>
      <c r="II140" s="162"/>
      <c r="IJ140" s="162"/>
      <c r="IK140" s="162"/>
      <c r="IL140" s="162"/>
      <c r="IM140" s="162"/>
      <c r="IN140" s="162"/>
      <c r="IO140" s="162"/>
      <c r="IP140" s="162"/>
      <c r="IQ140" s="162"/>
      <c r="IR140" s="162"/>
      <c r="IS140" s="162"/>
      <c r="IT140" s="162"/>
      <c r="IU140" s="162"/>
      <c r="IV140" s="162"/>
    </row>
    <row r="141" spans="1:256" s="231" customFormat="1" ht="25.5" customHeight="1">
      <c r="A141" s="224" t="s">
        <v>379</v>
      </c>
      <c r="B141" s="225" t="s">
        <v>248</v>
      </c>
      <c r="C141" s="226" t="s">
        <v>249</v>
      </c>
      <c r="D141" s="225" t="s">
        <v>36</v>
      </c>
      <c r="E141" s="227">
        <v>30</v>
      </c>
      <c r="F141" s="228">
        <v>52.98</v>
      </c>
      <c r="G141" s="228">
        <f t="shared" si="13"/>
        <v>69.66</v>
      </c>
      <c r="H141" s="229">
        <f t="shared" si="14"/>
        <v>2089.8000000000002</v>
      </c>
      <c r="I141" s="230"/>
      <c r="J141" s="162"/>
      <c r="K141" s="162"/>
      <c r="L141" s="162"/>
      <c r="M141" s="162"/>
      <c r="N141" s="162"/>
      <c r="O141" s="162"/>
      <c r="P141" s="162"/>
      <c r="Q141" s="162"/>
      <c r="R141" s="162"/>
      <c r="S141" s="162"/>
      <c r="T141" s="162"/>
      <c r="U141" s="162"/>
      <c r="V141" s="162"/>
      <c r="W141" s="162"/>
      <c r="X141" s="162"/>
      <c r="Y141" s="162"/>
      <c r="Z141" s="162"/>
      <c r="AA141" s="162"/>
      <c r="AB141" s="162"/>
      <c r="AC141" s="162"/>
      <c r="AD141" s="162"/>
      <c r="AE141" s="162"/>
      <c r="AF141" s="162"/>
      <c r="AG141" s="162"/>
      <c r="AH141" s="162"/>
      <c r="AI141" s="162"/>
      <c r="AJ141" s="162"/>
      <c r="AK141" s="162"/>
      <c r="AL141" s="162"/>
      <c r="AM141" s="162"/>
      <c r="AN141" s="162"/>
      <c r="AO141" s="162"/>
      <c r="AP141" s="162"/>
      <c r="AQ141" s="162"/>
      <c r="AR141" s="162"/>
      <c r="AS141" s="162"/>
      <c r="AT141" s="162"/>
      <c r="AU141" s="162"/>
      <c r="AV141" s="162"/>
      <c r="AW141" s="162"/>
      <c r="AX141" s="162"/>
      <c r="AY141" s="162"/>
      <c r="AZ141" s="162"/>
      <c r="BA141" s="162"/>
      <c r="BB141" s="162"/>
      <c r="BC141" s="162"/>
      <c r="BD141" s="162"/>
      <c r="BE141" s="162"/>
      <c r="BF141" s="162"/>
      <c r="BG141" s="162"/>
      <c r="BH141" s="162"/>
      <c r="BI141" s="162"/>
      <c r="BJ141" s="162"/>
      <c r="BK141" s="162"/>
      <c r="BL141" s="162"/>
      <c r="BM141" s="162"/>
      <c r="BN141" s="162"/>
      <c r="BO141" s="162"/>
      <c r="BP141" s="162"/>
      <c r="BQ141" s="162"/>
      <c r="BR141" s="162"/>
      <c r="BS141" s="162"/>
      <c r="BT141" s="162"/>
      <c r="BU141" s="162"/>
      <c r="BV141" s="162"/>
      <c r="BW141" s="162"/>
      <c r="BX141" s="162"/>
      <c r="BY141" s="162"/>
      <c r="BZ141" s="162"/>
      <c r="CA141" s="162"/>
      <c r="CB141" s="162"/>
      <c r="CC141" s="162"/>
      <c r="CD141" s="162"/>
      <c r="CE141" s="162"/>
      <c r="CF141" s="162"/>
      <c r="CG141" s="162"/>
      <c r="CH141" s="162"/>
      <c r="CI141" s="162"/>
      <c r="CJ141" s="162"/>
      <c r="CK141" s="162"/>
      <c r="CL141" s="162"/>
      <c r="CM141" s="162"/>
      <c r="CN141" s="162"/>
      <c r="CO141" s="162"/>
      <c r="CP141" s="162"/>
      <c r="CQ141" s="162"/>
      <c r="CR141" s="162"/>
      <c r="CS141" s="162"/>
      <c r="CT141" s="162"/>
      <c r="CU141" s="162"/>
      <c r="CV141" s="162"/>
      <c r="CW141" s="162"/>
      <c r="CX141" s="162"/>
      <c r="CY141" s="162"/>
      <c r="CZ141" s="162"/>
      <c r="DA141" s="162"/>
      <c r="DB141" s="162"/>
      <c r="DC141" s="162"/>
      <c r="DD141" s="162"/>
      <c r="DE141" s="162"/>
      <c r="DF141" s="162"/>
      <c r="DG141" s="162"/>
      <c r="DH141" s="162"/>
      <c r="DI141" s="162"/>
      <c r="DJ141" s="162"/>
      <c r="DK141" s="162"/>
      <c r="DL141" s="162"/>
      <c r="DM141" s="162"/>
      <c r="DN141" s="162"/>
      <c r="DO141" s="162"/>
      <c r="DP141" s="162"/>
      <c r="DQ141" s="162"/>
      <c r="DR141" s="162"/>
      <c r="DS141" s="162"/>
      <c r="DT141" s="162"/>
      <c r="DU141" s="162"/>
      <c r="DV141" s="162"/>
      <c r="DW141" s="162"/>
      <c r="DX141" s="162"/>
      <c r="DY141" s="162"/>
      <c r="DZ141" s="162"/>
      <c r="EA141" s="162"/>
      <c r="EB141" s="162"/>
      <c r="EC141" s="162"/>
      <c r="ED141" s="162"/>
      <c r="EE141" s="162"/>
      <c r="EF141" s="162"/>
      <c r="EG141" s="162"/>
      <c r="EH141" s="162"/>
      <c r="EI141" s="162"/>
      <c r="EJ141" s="162"/>
      <c r="EK141" s="162"/>
      <c r="EL141" s="162"/>
      <c r="EM141" s="162"/>
      <c r="EN141" s="162"/>
      <c r="EO141" s="162"/>
      <c r="EP141" s="162"/>
      <c r="EQ141" s="162"/>
      <c r="ER141" s="162"/>
      <c r="ES141" s="162"/>
      <c r="ET141" s="162"/>
      <c r="EU141" s="162"/>
      <c r="EV141" s="162"/>
      <c r="EW141" s="162"/>
      <c r="EX141" s="162"/>
      <c r="EY141" s="162"/>
      <c r="EZ141" s="162"/>
      <c r="FA141" s="162"/>
      <c r="FB141" s="162"/>
      <c r="FC141" s="162"/>
      <c r="FD141" s="162"/>
      <c r="FE141" s="162"/>
      <c r="FF141" s="162"/>
      <c r="FG141" s="162"/>
      <c r="FH141" s="162"/>
      <c r="FI141" s="162"/>
      <c r="FJ141" s="162"/>
      <c r="FK141" s="162"/>
      <c r="FL141" s="162"/>
      <c r="FM141" s="162"/>
      <c r="FN141" s="162"/>
      <c r="FO141" s="162"/>
      <c r="FP141" s="162"/>
      <c r="FQ141" s="162"/>
      <c r="FR141" s="162"/>
      <c r="FS141" s="162"/>
      <c r="FT141" s="162"/>
      <c r="FU141" s="162"/>
      <c r="FV141" s="162"/>
      <c r="FW141" s="162"/>
      <c r="FX141" s="162"/>
      <c r="FY141" s="162"/>
      <c r="FZ141" s="162"/>
      <c r="GA141" s="162"/>
      <c r="GB141" s="162"/>
      <c r="GC141" s="162"/>
      <c r="GD141" s="162"/>
      <c r="GE141" s="162"/>
      <c r="GF141" s="162"/>
      <c r="GG141" s="162"/>
      <c r="GH141" s="162"/>
      <c r="GI141" s="162"/>
      <c r="GJ141" s="162"/>
      <c r="GK141" s="162"/>
      <c r="GL141" s="162"/>
      <c r="GM141" s="162"/>
      <c r="GN141" s="162"/>
      <c r="GO141" s="162"/>
      <c r="GP141" s="162"/>
      <c r="GQ141" s="162"/>
      <c r="GR141" s="162"/>
      <c r="GS141" s="162"/>
      <c r="GT141" s="162"/>
      <c r="GU141" s="162"/>
      <c r="GV141" s="162"/>
      <c r="GW141" s="162"/>
      <c r="GX141" s="162"/>
      <c r="GY141" s="162"/>
      <c r="GZ141" s="162"/>
      <c r="HA141" s="162"/>
      <c r="HB141" s="162"/>
      <c r="HC141" s="162"/>
      <c r="HD141" s="162"/>
      <c r="HE141" s="162"/>
      <c r="HF141" s="162"/>
      <c r="HG141" s="162"/>
      <c r="HH141" s="162"/>
      <c r="HI141" s="162"/>
      <c r="HJ141" s="162"/>
      <c r="HK141" s="162"/>
      <c r="HL141" s="162"/>
      <c r="HM141" s="162"/>
      <c r="HN141" s="162"/>
      <c r="HO141" s="162"/>
      <c r="HP141" s="162"/>
      <c r="HQ141" s="162"/>
      <c r="HR141" s="162"/>
      <c r="HS141" s="162"/>
      <c r="HT141" s="162"/>
      <c r="HU141" s="162"/>
      <c r="HV141" s="162"/>
      <c r="HW141" s="162"/>
      <c r="HX141" s="162"/>
      <c r="HY141" s="162"/>
      <c r="HZ141" s="162"/>
      <c r="IA141" s="162"/>
      <c r="IB141" s="162"/>
      <c r="IC141" s="162"/>
      <c r="ID141" s="162"/>
      <c r="IE141" s="162"/>
      <c r="IF141" s="162"/>
      <c r="IG141" s="162"/>
      <c r="IH141" s="162"/>
      <c r="II141" s="162"/>
      <c r="IJ141" s="162"/>
      <c r="IK141" s="162"/>
      <c r="IL141" s="162"/>
      <c r="IM141" s="162"/>
      <c r="IN141" s="162"/>
      <c r="IO141" s="162"/>
      <c r="IP141" s="162"/>
      <c r="IQ141" s="162"/>
      <c r="IR141" s="162"/>
      <c r="IS141" s="162"/>
      <c r="IT141" s="162"/>
      <c r="IU141" s="162"/>
      <c r="IV141" s="162"/>
    </row>
    <row r="142" spans="1:256" s="231" customFormat="1" ht="17.100000000000001" customHeight="1">
      <c r="A142" s="224" t="s">
        <v>476</v>
      </c>
      <c r="B142" s="225" t="s">
        <v>250</v>
      </c>
      <c r="C142" s="226" t="s">
        <v>251</v>
      </c>
      <c r="D142" s="225" t="s">
        <v>36</v>
      </c>
      <c r="E142" s="227">
        <v>1000</v>
      </c>
      <c r="F142" s="228">
        <v>1.68</v>
      </c>
      <c r="G142" s="228">
        <f t="shared" si="13"/>
        <v>2.21</v>
      </c>
      <c r="H142" s="229">
        <f t="shared" si="14"/>
        <v>2210</v>
      </c>
      <c r="I142" s="230"/>
      <c r="J142" s="162"/>
      <c r="K142" s="162"/>
      <c r="L142" s="162"/>
      <c r="M142" s="162"/>
      <c r="N142" s="162"/>
      <c r="O142" s="162"/>
      <c r="P142" s="162"/>
      <c r="Q142" s="162"/>
      <c r="R142" s="162"/>
      <c r="S142" s="162"/>
      <c r="T142" s="162"/>
      <c r="U142" s="162"/>
      <c r="V142" s="162"/>
      <c r="W142" s="162"/>
      <c r="X142" s="162"/>
      <c r="Y142" s="162"/>
      <c r="Z142" s="162"/>
      <c r="AA142" s="162"/>
      <c r="AB142" s="162"/>
      <c r="AC142" s="162"/>
      <c r="AD142" s="162"/>
      <c r="AE142" s="162"/>
      <c r="AF142" s="162"/>
      <c r="AG142" s="162"/>
      <c r="AH142" s="162"/>
      <c r="AI142" s="162"/>
      <c r="AJ142" s="162"/>
      <c r="AK142" s="162"/>
      <c r="AL142" s="162"/>
      <c r="AM142" s="162"/>
      <c r="AN142" s="162"/>
      <c r="AO142" s="162"/>
      <c r="AP142" s="162"/>
      <c r="AQ142" s="162"/>
      <c r="AR142" s="162"/>
      <c r="AS142" s="162"/>
      <c r="AT142" s="162"/>
      <c r="AU142" s="162"/>
      <c r="AV142" s="162"/>
      <c r="AW142" s="162"/>
      <c r="AX142" s="162"/>
      <c r="AY142" s="162"/>
      <c r="AZ142" s="162"/>
      <c r="BA142" s="162"/>
      <c r="BB142" s="162"/>
      <c r="BC142" s="162"/>
      <c r="BD142" s="162"/>
      <c r="BE142" s="162"/>
      <c r="BF142" s="162"/>
      <c r="BG142" s="162"/>
      <c r="BH142" s="162"/>
      <c r="BI142" s="162"/>
      <c r="BJ142" s="162"/>
      <c r="BK142" s="162"/>
      <c r="BL142" s="162"/>
      <c r="BM142" s="162"/>
      <c r="BN142" s="162"/>
      <c r="BO142" s="162"/>
      <c r="BP142" s="162"/>
      <c r="BQ142" s="162"/>
      <c r="BR142" s="162"/>
      <c r="BS142" s="162"/>
      <c r="BT142" s="162"/>
      <c r="BU142" s="162"/>
      <c r="BV142" s="162"/>
      <c r="BW142" s="162"/>
      <c r="BX142" s="162"/>
      <c r="BY142" s="162"/>
      <c r="BZ142" s="162"/>
      <c r="CA142" s="162"/>
      <c r="CB142" s="162"/>
      <c r="CC142" s="162"/>
      <c r="CD142" s="162"/>
      <c r="CE142" s="162"/>
      <c r="CF142" s="162"/>
      <c r="CG142" s="162"/>
      <c r="CH142" s="162"/>
      <c r="CI142" s="162"/>
      <c r="CJ142" s="162"/>
      <c r="CK142" s="162"/>
      <c r="CL142" s="162"/>
      <c r="CM142" s="162"/>
      <c r="CN142" s="162"/>
      <c r="CO142" s="162"/>
      <c r="CP142" s="162"/>
      <c r="CQ142" s="162"/>
      <c r="CR142" s="162"/>
      <c r="CS142" s="162"/>
      <c r="CT142" s="162"/>
      <c r="CU142" s="162"/>
      <c r="CV142" s="162"/>
      <c r="CW142" s="162"/>
      <c r="CX142" s="162"/>
      <c r="CY142" s="162"/>
      <c r="CZ142" s="162"/>
      <c r="DA142" s="162"/>
      <c r="DB142" s="162"/>
      <c r="DC142" s="162"/>
      <c r="DD142" s="162"/>
      <c r="DE142" s="162"/>
      <c r="DF142" s="162"/>
      <c r="DG142" s="162"/>
      <c r="DH142" s="162"/>
      <c r="DI142" s="162"/>
      <c r="DJ142" s="162"/>
      <c r="DK142" s="162"/>
      <c r="DL142" s="162"/>
      <c r="DM142" s="162"/>
      <c r="DN142" s="162"/>
      <c r="DO142" s="162"/>
      <c r="DP142" s="162"/>
      <c r="DQ142" s="162"/>
      <c r="DR142" s="162"/>
      <c r="DS142" s="162"/>
      <c r="DT142" s="162"/>
      <c r="DU142" s="162"/>
      <c r="DV142" s="162"/>
      <c r="DW142" s="162"/>
      <c r="DX142" s="162"/>
      <c r="DY142" s="162"/>
      <c r="DZ142" s="162"/>
      <c r="EA142" s="162"/>
      <c r="EB142" s="162"/>
      <c r="EC142" s="162"/>
      <c r="ED142" s="162"/>
      <c r="EE142" s="162"/>
      <c r="EF142" s="162"/>
      <c r="EG142" s="162"/>
      <c r="EH142" s="162"/>
      <c r="EI142" s="162"/>
      <c r="EJ142" s="162"/>
      <c r="EK142" s="162"/>
      <c r="EL142" s="162"/>
      <c r="EM142" s="162"/>
      <c r="EN142" s="162"/>
      <c r="EO142" s="162"/>
      <c r="EP142" s="162"/>
      <c r="EQ142" s="162"/>
      <c r="ER142" s="162"/>
      <c r="ES142" s="162"/>
      <c r="ET142" s="162"/>
      <c r="EU142" s="162"/>
      <c r="EV142" s="162"/>
      <c r="EW142" s="162"/>
      <c r="EX142" s="162"/>
      <c r="EY142" s="162"/>
      <c r="EZ142" s="162"/>
      <c r="FA142" s="162"/>
      <c r="FB142" s="162"/>
      <c r="FC142" s="162"/>
      <c r="FD142" s="162"/>
      <c r="FE142" s="162"/>
      <c r="FF142" s="162"/>
      <c r="FG142" s="162"/>
      <c r="FH142" s="162"/>
      <c r="FI142" s="162"/>
      <c r="FJ142" s="162"/>
      <c r="FK142" s="162"/>
      <c r="FL142" s="162"/>
      <c r="FM142" s="162"/>
      <c r="FN142" s="162"/>
      <c r="FO142" s="162"/>
      <c r="FP142" s="162"/>
      <c r="FQ142" s="162"/>
      <c r="FR142" s="162"/>
      <c r="FS142" s="162"/>
      <c r="FT142" s="162"/>
      <c r="FU142" s="162"/>
      <c r="FV142" s="162"/>
      <c r="FW142" s="162"/>
      <c r="FX142" s="162"/>
      <c r="FY142" s="162"/>
      <c r="FZ142" s="162"/>
      <c r="GA142" s="162"/>
      <c r="GB142" s="162"/>
      <c r="GC142" s="162"/>
      <c r="GD142" s="162"/>
      <c r="GE142" s="162"/>
      <c r="GF142" s="162"/>
      <c r="GG142" s="162"/>
      <c r="GH142" s="162"/>
      <c r="GI142" s="162"/>
      <c r="GJ142" s="162"/>
      <c r="GK142" s="162"/>
      <c r="GL142" s="162"/>
      <c r="GM142" s="162"/>
      <c r="GN142" s="162"/>
      <c r="GO142" s="162"/>
      <c r="GP142" s="162"/>
      <c r="GQ142" s="162"/>
      <c r="GR142" s="162"/>
      <c r="GS142" s="162"/>
      <c r="GT142" s="162"/>
      <c r="GU142" s="162"/>
      <c r="GV142" s="162"/>
      <c r="GW142" s="162"/>
      <c r="GX142" s="162"/>
      <c r="GY142" s="162"/>
      <c r="GZ142" s="162"/>
      <c r="HA142" s="162"/>
      <c r="HB142" s="162"/>
      <c r="HC142" s="162"/>
      <c r="HD142" s="162"/>
      <c r="HE142" s="162"/>
      <c r="HF142" s="162"/>
      <c r="HG142" s="162"/>
      <c r="HH142" s="162"/>
      <c r="HI142" s="162"/>
      <c r="HJ142" s="162"/>
      <c r="HK142" s="162"/>
      <c r="HL142" s="162"/>
      <c r="HM142" s="162"/>
      <c r="HN142" s="162"/>
      <c r="HO142" s="162"/>
      <c r="HP142" s="162"/>
      <c r="HQ142" s="162"/>
      <c r="HR142" s="162"/>
      <c r="HS142" s="162"/>
      <c r="HT142" s="162"/>
      <c r="HU142" s="162"/>
      <c r="HV142" s="162"/>
      <c r="HW142" s="162"/>
      <c r="HX142" s="162"/>
      <c r="HY142" s="162"/>
      <c r="HZ142" s="162"/>
      <c r="IA142" s="162"/>
      <c r="IB142" s="162"/>
      <c r="IC142" s="162"/>
      <c r="ID142" s="162"/>
      <c r="IE142" s="162"/>
      <c r="IF142" s="162"/>
      <c r="IG142" s="162"/>
      <c r="IH142" s="162"/>
      <c r="II142" s="162"/>
      <c r="IJ142" s="162"/>
      <c r="IK142" s="162"/>
      <c r="IL142" s="162"/>
      <c r="IM142" s="162"/>
      <c r="IN142" s="162"/>
      <c r="IO142" s="162"/>
      <c r="IP142" s="162"/>
      <c r="IQ142" s="162"/>
      <c r="IR142" s="162"/>
      <c r="IS142" s="162"/>
      <c r="IT142" s="162"/>
      <c r="IU142" s="162"/>
      <c r="IV142" s="162"/>
    </row>
    <row r="143" spans="1:256" s="231" customFormat="1" ht="17.100000000000001" customHeight="1">
      <c r="A143" s="224" t="s">
        <v>477</v>
      </c>
      <c r="B143" s="225" t="s">
        <v>252</v>
      </c>
      <c r="C143" s="226" t="s">
        <v>253</v>
      </c>
      <c r="D143" s="225" t="s">
        <v>36</v>
      </c>
      <c r="E143" s="227">
        <v>600</v>
      </c>
      <c r="F143" s="228">
        <v>2.39</v>
      </c>
      <c r="G143" s="228">
        <f t="shared" si="13"/>
        <v>3.14</v>
      </c>
      <c r="H143" s="229">
        <f t="shared" si="14"/>
        <v>1884</v>
      </c>
      <c r="I143" s="230"/>
      <c r="J143" s="162"/>
      <c r="K143" s="162"/>
      <c r="L143" s="162"/>
      <c r="M143" s="162"/>
      <c r="N143" s="162"/>
      <c r="O143" s="162"/>
      <c r="P143" s="162"/>
      <c r="Q143" s="162"/>
      <c r="R143" s="162"/>
      <c r="S143" s="162"/>
      <c r="T143" s="162"/>
      <c r="U143" s="162"/>
      <c r="V143" s="162"/>
      <c r="W143" s="162"/>
      <c r="X143" s="162"/>
      <c r="Y143" s="162"/>
      <c r="Z143" s="162"/>
      <c r="AA143" s="162"/>
      <c r="AB143" s="162"/>
      <c r="AC143" s="162"/>
      <c r="AD143" s="162"/>
      <c r="AE143" s="162"/>
      <c r="AF143" s="162"/>
      <c r="AG143" s="162"/>
      <c r="AH143" s="162"/>
      <c r="AI143" s="162"/>
      <c r="AJ143" s="162"/>
      <c r="AK143" s="162"/>
      <c r="AL143" s="162"/>
      <c r="AM143" s="162"/>
      <c r="AN143" s="162"/>
      <c r="AO143" s="162"/>
      <c r="AP143" s="162"/>
      <c r="AQ143" s="162"/>
      <c r="AR143" s="162"/>
      <c r="AS143" s="162"/>
      <c r="AT143" s="162"/>
      <c r="AU143" s="162"/>
      <c r="AV143" s="162"/>
      <c r="AW143" s="162"/>
      <c r="AX143" s="162"/>
      <c r="AY143" s="162"/>
      <c r="AZ143" s="162"/>
      <c r="BA143" s="162"/>
      <c r="BB143" s="162"/>
      <c r="BC143" s="162"/>
      <c r="BD143" s="162"/>
      <c r="BE143" s="162"/>
      <c r="BF143" s="162"/>
      <c r="BG143" s="162"/>
      <c r="BH143" s="162"/>
      <c r="BI143" s="162"/>
      <c r="BJ143" s="162"/>
      <c r="BK143" s="162"/>
      <c r="BL143" s="162"/>
      <c r="BM143" s="162"/>
      <c r="BN143" s="162"/>
      <c r="BO143" s="162"/>
      <c r="BP143" s="162"/>
      <c r="BQ143" s="162"/>
      <c r="BR143" s="162"/>
      <c r="BS143" s="162"/>
      <c r="BT143" s="162"/>
      <c r="BU143" s="162"/>
      <c r="BV143" s="162"/>
      <c r="BW143" s="162"/>
      <c r="BX143" s="162"/>
      <c r="BY143" s="162"/>
      <c r="BZ143" s="162"/>
      <c r="CA143" s="162"/>
      <c r="CB143" s="162"/>
      <c r="CC143" s="162"/>
      <c r="CD143" s="162"/>
      <c r="CE143" s="162"/>
      <c r="CF143" s="162"/>
      <c r="CG143" s="162"/>
      <c r="CH143" s="162"/>
      <c r="CI143" s="162"/>
      <c r="CJ143" s="162"/>
      <c r="CK143" s="162"/>
      <c r="CL143" s="162"/>
      <c r="CM143" s="162"/>
      <c r="CN143" s="162"/>
      <c r="CO143" s="162"/>
      <c r="CP143" s="162"/>
      <c r="CQ143" s="162"/>
      <c r="CR143" s="162"/>
      <c r="CS143" s="162"/>
      <c r="CT143" s="162"/>
      <c r="CU143" s="162"/>
      <c r="CV143" s="162"/>
      <c r="CW143" s="162"/>
      <c r="CX143" s="162"/>
      <c r="CY143" s="162"/>
      <c r="CZ143" s="162"/>
      <c r="DA143" s="162"/>
      <c r="DB143" s="162"/>
      <c r="DC143" s="162"/>
      <c r="DD143" s="162"/>
      <c r="DE143" s="162"/>
      <c r="DF143" s="162"/>
      <c r="DG143" s="162"/>
      <c r="DH143" s="162"/>
      <c r="DI143" s="162"/>
      <c r="DJ143" s="162"/>
      <c r="DK143" s="162"/>
      <c r="DL143" s="162"/>
      <c r="DM143" s="162"/>
      <c r="DN143" s="162"/>
      <c r="DO143" s="162"/>
      <c r="DP143" s="162"/>
      <c r="DQ143" s="162"/>
      <c r="DR143" s="162"/>
      <c r="DS143" s="162"/>
      <c r="DT143" s="162"/>
      <c r="DU143" s="162"/>
      <c r="DV143" s="162"/>
      <c r="DW143" s="162"/>
      <c r="DX143" s="162"/>
      <c r="DY143" s="162"/>
      <c r="DZ143" s="162"/>
      <c r="EA143" s="162"/>
      <c r="EB143" s="162"/>
      <c r="EC143" s="162"/>
      <c r="ED143" s="162"/>
      <c r="EE143" s="162"/>
      <c r="EF143" s="162"/>
      <c r="EG143" s="162"/>
      <c r="EH143" s="162"/>
      <c r="EI143" s="162"/>
      <c r="EJ143" s="162"/>
      <c r="EK143" s="162"/>
      <c r="EL143" s="162"/>
      <c r="EM143" s="162"/>
      <c r="EN143" s="162"/>
      <c r="EO143" s="162"/>
      <c r="EP143" s="162"/>
      <c r="EQ143" s="162"/>
      <c r="ER143" s="162"/>
      <c r="ES143" s="162"/>
      <c r="ET143" s="162"/>
      <c r="EU143" s="162"/>
      <c r="EV143" s="162"/>
      <c r="EW143" s="162"/>
      <c r="EX143" s="162"/>
      <c r="EY143" s="162"/>
      <c r="EZ143" s="162"/>
      <c r="FA143" s="162"/>
      <c r="FB143" s="162"/>
      <c r="FC143" s="162"/>
      <c r="FD143" s="162"/>
      <c r="FE143" s="162"/>
      <c r="FF143" s="162"/>
      <c r="FG143" s="162"/>
      <c r="FH143" s="162"/>
      <c r="FI143" s="162"/>
      <c r="FJ143" s="162"/>
      <c r="FK143" s="162"/>
      <c r="FL143" s="162"/>
      <c r="FM143" s="162"/>
      <c r="FN143" s="162"/>
      <c r="FO143" s="162"/>
      <c r="FP143" s="162"/>
      <c r="FQ143" s="162"/>
      <c r="FR143" s="162"/>
      <c r="FS143" s="162"/>
      <c r="FT143" s="162"/>
      <c r="FU143" s="162"/>
      <c r="FV143" s="162"/>
      <c r="FW143" s="162"/>
      <c r="FX143" s="162"/>
      <c r="FY143" s="162"/>
      <c r="FZ143" s="162"/>
      <c r="GA143" s="162"/>
      <c r="GB143" s="162"/>
      <c r="GC143" s="162"/>
      <c r="GD143" s="162"/>
      <c r="GE143" s="162"/>
      <c r="GF143" s="162"/>
      <c r="GG143" s="162"/>
      <c r="GH143" s="162"/>
      <c r="GI143" s="162"/>
      <c r="GJ143" s="162"/>
      <c r="GK143" s="162"/>
      <c r="GL143" s="162"/>
      <c r="GM143" s="162"/>
      <c r="GN143" s="162"/>
      <c r="GO143" s="162"/>
      <c r="GP143" s="162"/>
      <c r="GQ143" s="162"/>
      <c r="GR143" s="162"/>
      <c r="GS143" s="162"/>
      <c r="GT143" s="162"/>
      <c r="GU143" s="162"/>
      <c r="GV143" s="162"/>
      <c r="GW143" s="162"/>
      <c r="GX143" s="162"/>
      <c r="GY143" s="162"/>
      <c r="GZ143" s="162"/>
      <c r="HA143" s="162"/>
      <c r="HB143" s="162"/>
      <c r="HC143" s="162"/>
      <c r="HD143" s="162"/>
      <c r="HE143" s="162"/>
      <c r="HF143" s="162"/>
      <c r="HG143" s="162"/>
      <c r="HH143" s="162"/>
      <c r="HI143" s="162"/>
      <c r="HJ143" s="162"/>
      <c r="HK143" s="162"/>
      <c r="HL143" s="162"/>
      <c r="HM143" s="162"/>
      <c r="HN143" s="162"/>
      <c r="HO143" s="162"/>
      <c r="HP143" s="162"/>
      <c r="HQ143" s="162"/>
      <c r="HR143" s="162"/>
      <c r="HS143" s="162"/>
      <c r="HT143" s="162"/>
      <c r="HU143" s="162"/>
      <c r="HV143" s="162"/>
      <c r="HW143" s="162"/>
      <c r="HX143" s="162"/>
      <c r="HY143" s="162"/>
      <c r="HZ143" s="162"/>
      <c r="IA143" s="162"/>
      <c r="IB143" s="162"/>
      <c r="IC143" s="162"/>
      <c r="ID143" s="162"/>
      <c r="IE143" s="162"/>
      <c r="IF143" s="162"/>
      <c r="IG143" s="162"/>
      <c r="IH143" s="162"/>
      <c r="II143" s="162"/>
      <c r="IJ143" s="162"/>
      <c r="IK143" s="162"/>
      <c r="IL143" s="162"/>
      <c r="IM143" s="162"/>
      <c r="IN143" s="162"/>
      <c r="IO143" s="162"/>
      <c r="IP143" s="162"/>
      <c r="IQ143" s="162"/>
      <c r="IR143" s="162"/>
      <c r="IS143" s="162"/>
      <c r="IT143" s="162"/>
      <c r="IU143" s="162"/>
      <c r="IV143" s="162"/>
    </row>
    <row r="144" spans="1:256" s="231" customFormat="1" ht="17.100000000000001" customHeight="1">
      <c r="A144" s="224" t="s">
        <v>478</v>
      </c>
      <c r="B144" s="225" t="s">
        <v>254</v>
      </c>
      <c r="C144" s="226" t="s">
        <v>255</v>
      </c>
      <c r="D144" s="225" t="s">
        <v>36</v>
      </c>
      <c r="E144" s="227">
        <v>300</v>
      </c>
      <c r="F144" s="228">
        <v>3.3</v>
      </c>
      <c r="G144" s="228">
        <f t="shared" si="13"/>
        <v>4.34</v>
      </c>
      <c r="H144" s="229">
        <f t="shared" si="14"/>
        <v>1302</v>
      </c>
      <c r="I144" s="230"/>
      <c r="J144" s="162"/>
      <c r="K144" s="162"/>
      <c r="L144" s="162"/>
      <c r="M144" s="162"/>
      <c r="N144" s="162"/>
      <c r="O144" s="162"/>
      <c r="P144" s="162"/>
      <c r="Q144" s="162"/>
      <c r="R144" s="162"/>
      <c r="S144" s="162"/>
      <c r="T144" s="162"/>
      <c r="U144" s="162"/>
      <c r="V144" s="162"/>
      <c r="W144" s="162"/>
      <c r="X144" s="162"/>
      <c r="Y144" s="162"/>
      <c r="Z144" s="162"/>
      <c r="AA144" s="162"/>
      <c r="AB144" s="162"/>
      <c r="AC144" s="162"/>
      <c r="AD144" s="162"/>
      <c r="AE144" s="162"/>
      <c r="AF144" s="162"/>
      <c r="AG144" s="162"/>
      <c r="AH144" s="162"/>
      <c r="AI144" s="162"/>
      <c r="AJ144" s="162"/>
      <c r="AK144" s="162"/>
      <c r="AL144" s="162"/>
      <c r="AM144" s="162"/>
      <c r="AN144" s="162"/>
      <c r="AO144" s="162"/>
      <c r="AP144" s="162"/>
      <c r="AQ144" s="162"/>
      <c r="AR144" s="162"/>
      <c r="AS144" s="162"/>
      <c r="AT144" s="162"/>
      <c r="AU144" s="162"/>
      <c r="AV144" s="162"/>
      <c r="AW144" s="162"/>
      <c r="AX144" s="162"/>
      <c r="AY144" s="162"/>
      <c r="AZ144" s="162"/>
      <c r="BA144" s="162"/>
      <c r="BB144" s="162"/>
      <c r="BC144" s="162"/>
      <c r="BD144" s="162"/>
      <c r="BE144" s="162"/>
      <c r="BF144" s="162"/>
      <c r="BG144" s="162"/>
      <c r="BH144" s="162"/>
      <c r="BI144" s="162"/>
      <c r="BJ144" s="162"/>
      <c r="BK144" s="162"/>
      <c r="BL144" s="162"/>
      <c r="BM144" s="162"/>
      <c r="BN144" s="162"/>
      <c r="BO144" s="162"/>
      <c r="BP144" s="162"/>
      <c r="BQ144" s="162"/>
      <c r="BR144" s="162"/>
      <c r="BS144" s="162"/>
      <c r="BT144" s="162"/>
      <c r="BU144" s="162"/>
      <c r="BV144" s="162"/>
      <c r="BW144" s="162"/>
      <c r="BX144" s="162"/>
      <c r="BY144" s="162"/>
      <c r="BZ144" s="162"/>
      <c r="CA144" s="162"/>
      <c r="CB144" s="162"/>
      <c r="CC144" s="162"/>
      <c r="CD144" s="162"/>
      <c r="CE144" s="162"/>
      <c r="CF144" s="162"/>
      <c r="CG144" s="162"/>
      <c r="CH144" s="162"/>
      <c r="CI144" s="162"/>
      <c r="CJ144" s="162"/>
      <c r="CK144" s="162"/>
      <c r="CL144" s="162"/>
      <c r="CM144" s="162"/>
      <c r="CN144" s="162"/>
      <c r="CO144" s="162"/>
      <c r="CP144" s="162"/>
      <c r="CQ144" s="162"/>
      <c r="CR144" s="162"/>
      <c r="CS144" s="162"/>
      <c r="CT144" s="162"/>
      <c r="CU144" s="162"/>
      <c r="CV144" s="162"/>
      <c r="CW144" s="162"/>
      <c r="CX144" s="162"/>
      <c r="CY144" s="162"/>
      <c r="CZ144" s="162"/>
      <c r="DA144" s="162"/>
      <c r="DB144" s="162"/>
      <c r="DC144" s="162"/>
      <c r="DD144" s="162"/>
      <c r="DE144" s="162"/>
      <c r="DF144" s="162"/>
      <c r="DG144" s="162"/>
      <c r="DH144" s="162"/>
      <c r="DI144" s="162"/>
      <c r="DJ144" s="162"/>
      <c r="DK144" s="162"/>
      <c r="DL144" s="162"/>
      <c r="DM144" s="162"/>
      <c r="DN144" s="162"/>
      <c r="DO144" s="162"/>
      <c r="DP144" s="162"/>
      <c r="DQ144" s="162"/>
      <c r="DR144" s="162"/>
      <c r="DS144" s="162"/>
      <c r="DT144" s="162"/>
      <c r="DU144" s="162"/>
      <c r="DV144" s="162"/>
      <c r="DW144" s="162"/>
      <c r="DX144" s="162"/>
      <c r="DY144" s="162"/>
      <c r="DZ144" s="162"/>
      <c r="EA144" s="162"/>
      <c r="EB144" s="162"/>
      <c r="EC144" s="162"/>
      <c r="ED144" s="162"/>
      <c r="EE144" s="162"/>
      <c r="EF144" s="162"/>
      <c r="EG144" s="162"/>
      <c r="EH144" s="162"/>
      <c r="EI144" s="162"/>
      <c r="EJ144" s="162"/>
      <c r="EK144" s="162"/>
      <c r="EL144" s="162"/>
      <c r="EM144" s="162"/>
      <c r="EN144" s="162"/>
      <c r="EO144" s="162"/>
      <c r="EP144" s="162"/>
      <c r="EQ144" s="162"/>
      <c r="ER144" s="162"/>
      <c r="ES144" s="162"/>
      <c r="ET144" s="162"/>
      <c r="EU144" s="162"/>
      <c r="EV144" s="162"/>
      <c r="EW144" s="162"/>
      <c r="EX144" s="162"/>
      <c r="EY144" s="162"/>
      <c r="EZ144" s="162"/>
      <c r="FA144" s="162"/>
      <c r="FB144" s="162"/>
      <c r="FC144" s="162"/>
      <c r="FD144" s="162"/>
      <c r="FE144" s="162"/>
      <c r="FF144" s="162"/>
      <c r="FG144" s="162"/>
      <c r="FH144" s="162"/>
      <c r="FI144" s="162"/>
      <c r="FJ144" s="162"/>
      <c r="FK144" s="162"/>
      <c r="FL144" s="162"/>
      <c r="FM144" s="162"/>
      <c r="FN144" s="162"/>
      <c r="FO144" s="162"/>
      <c r="FP144" s="162"/>
      <c r="FQ144" s="162"/>
      <c r="FR144" s="162"/>
      <c r="FS144" s="162"/>
      <c r="FT144" s="162"/>
      <c r="FU144" s="162"/>
      <c r="FV144" s="162"/>
      <c r="FW144" s="162"/>
      <c r="FX144" s="162"/>
      <c r="FY144" s="162"/>
      <c r="FZ144" s="162"/>
      <c r="GA144" s="162"/>
      <c r="GB144" s="162"/>
      <c r="GC144" s="162"/>
      <c r="GD144" s="162"/>
      <c r="GE144" s="162"/>
      <c r="GF144" s="162"/>
      <c r="GG144" s="162"/>
      <c r="GH144" s="162"/>
      <c r="GI144" s="162"/>
      <c r="GJ144" s="162"/>
      <c r="GK144" s="162"/>
      <c r="GL144" s="162"/>
      <c r="GM144" s="162"/>
      <c r="GN144" s="162"/>
      <c r="GO144" s="162"/>
      <c r="GP144" s="162"/>
      <c r="GQ144" s="162"/>
      <c r="GR144" s="162"/>
      <c r="GS144" s="162"/>
      <c r="GT144" s="162"/>
      <c r="GU144" s="162"/>
      <c r="GV144" s="162"/>
      <c r="GW144" s="162"/>
      <c r="GX144" s="162"/>
      <c r="GY144" s="162"/>
      <c r="GZ144" s="162"/>
      <c r="HA144" s="162"/>
      <c r="HB144" s="162"/>
      <c r="HC144" s="162"/>
      <c r="HD144" s="162"/>
      <c r="HE144" s="162"/>
      <c r="HF144" s="162"/>
      <c r="HG144" s="162"/>
      <c r="HH144" s="162"/>
      <c r="HI144" s="162"/>
      <c r="HJ144" s="162"/>
      <c r="HK144" s="162"/>
      <c r="HL144" s="162"/>
      <c r="HM144" s="162"/>
      <c r="HN144" s="162"/>
      <c r="HO144" s="162"/>
      <c r="HP144" s="162"/>
      <c r="HQ144" s="162"/>
      <c r="HR144" s="162"/>
      <c r="HS144" s="162"/>
      <c r="HT144" s="162"/>
      <c r="HU144" s="162"/>
      <c r="HV144" s="162"/>
      <c r="HW144" s="162"/>
      <c r="HX144" s="162"/>
      <c r="HY144" s="162"/>
      <c r="HZ144" s="162"/>
      <c r="IA144" s="162"/>
      <c r="IB144" s="162"/>
      <c r="IC144" s="162"/>
      <c r="ID144" s="162"/>
      <c r="IE144" s="162"/>
      <c r="IF144" s="162"/>
      <c r="IG144" s="162"/>
      <c r="IH144" s="162"/>
      <c r="II144" s="162"/>
      <c r="IJ144" s="162"/>
      <c r="IK144" s="162"/>
      <c r="IL144" s="162"/>
      <c r="IM144" s="162"/>
      <c r="IN144" s="162"/>
      <c r="IO144" s="162"/>
      <c r="IP144" s="162"/>
      <c r="IQ144" s="162"/>
      <c r="IR144" s="162"/>
      <c r="IS144" s="162"/>
      <c r="IT144" s="162"/>
      <c r="IU144" s="162"/>
      <c r="IV144" s="162"/>
    </row>
    <row r="145" spans="1:256" s="231" customFormat="1" ht="17.100000000000001" customHeight="1">
      <c r="A145" s="224" t="s">
        <v>479</v>
      </c>
      <c r="B145" s="225" t="s">
        <v>256</v>
      </c>
      <c r="C145" s="226" t="s">
        <v>257</v>
      </c>
      <c r="D145" s="225" t="s">
        <v>36</v>
      </c>
      <c r="E145" s="227">
        <v>60</v>
      </c>
      <c r="F145" s="228">
        <v>5.91</v>
      </c>
      <c r="G145" s="228">
        <f t="shared" si="13"/>
        <v>7.77</v>
      </c>
      <c r="H145" s="229">
        <f t="shared" si="14"/>
        <v>466.2</v>
      </c>
      <c r="I145" s="230"/>
      <c r="J145" s="162"/>
      <c r="K145" s="162"/>
      <c r="L145" s="162"/>
      <c r="M145" s="162"/>
      <c r="N145" s="162"/>
      <c r="O145" s="162"/>
      <c r="P145" s="162"/>
      <c r="Q145" s="162"/>
      <c r="R145" s="162"/>
      <c r="S145" s="162"/>
      <c r="T145" s="162"/>
      <c r="U145" s="162"/>
      <c r="V145" s="162"/>
      <c r="W145" s="162"/>
      <c r="X145" s="162"/>
      <c r="Y145" s="162"/>
      <c r="Z145" s="162"/>
      <c r="AA145" s="162"/>
      <c r="AB145" s="162"/>
      <c r="AC145" s="162"/>
      <c r="AD145" s="162"/>
      <c r="AE145" s="162"/>
      <c r="AF145" s="162"/>
      <c r="AG145" s="162"/>
      <c r="AH145" s="162"/>
      <c r="AI145" s="162"/>
      <c r="AJ145" s="162"/>
      <c r="AK145" s="162"/>
      <c r="AL145" s="162"/>
      <c r="AM145" s="162"/>
      <c r="AN145" s="162"/>
      <c r="AO145" s="162"/>
      <c r="AP145" s="162"/>
      <c r="AQ145" s="162"/>
      <c r="AR145" s="162"/>
      <c r="AS145" s="162"/>
      <c r="AT145" s="162"/>
      <c r="AU145" s="162"/>
      <c r="AV145" s="162"/>
      <c r="AW145" s="162"/>
      <c r="AX145" s="162"/>
      <c r="AY145" s="162"/>
      <c r="AZ145" s="162"/>
      <c r="BA145" s="162"/>
      <c r="BB145" s="162"/>
      <c r="BC145" s="162"/>
      <c r="BD145" s="162"/>
      <c r="BE145" s="162"/>
      <c r="BF145" s="162"/>
      <c r="BG145" s="162"/>
      <c r="BH145" s="162"/>
      <c r="BI145" s="162"/>
      <c r="BJ145" s="162"/>
      <c r="BK145" s="162"/>
      <c r="BL145" s="162"/>
      <c r="BM145" s="162"/>
      <c r="BN145" s="162"/>
      <c r="BO145" s="162"/>
      <c r="BP145" s="162"/>
      <c r="BQ145" s="162"/>
      <c r="BR145" s="162"/>
      <c r="BS145" s="162"/>
      <c r="BT145" s="162"/>
      <c r="BU145" s="162"/>
      <c r="BV145" s="162"/>
      <c r="BW145" s="162"/>
      <c r="BX145" s="162"/>
      <c r="BY145" s="162"/>
      <c r="BZ145" s="162"/>
      <c r="CA145" s="162"/>
      <c r="CB145" s="162"/>
      <c r="CC145" s="162"/>
      <c r="CD145" s="162"/>
      <c r="CE145" s="162"/>
      <c r="CF145" s="162"/>
      <c r="CG145" s="162"/>
      <c r="CH145" s="162"/>
      <c r="CI145" s="162"/>
      <c r="CJ145" s="162"/>
      <c r="CK145" s="162"/>
      <c r="CL145" s="162"/>
      <c r="CM145" s="162"/>
      <c r="CN145" s="162"/>
      <c r="CO145" s="162"/>
      <c r="CP145" s="162"/>
      <c r="CQ145" s="162"/>
      <c r="CR145" s="162"/>
      <c r="CS145" s="162"/>
      <c r="CT145" s="162"/>
      <c r="CU145" s="162"/>
      <c r="CV145" s="162"/>
      <c r="CW145" s="162"/>
      <c r="CX145" s="162"/>
      <c r="CY145" s="162"/>
      <c r="CZ145" s="162"/>
      <c r="DA145" s="162"/>
      <c r="DB145" s="162"/>
      <c r="DC145" s="162"/>
      <c r="DD145" s="162"/>
      <c r="DE145" s="162"/>
      <c r="DF145" s="162"/>
      <c r="DG145" s="162"/>
      <c r="DH145" s="162"/>
      <c r="DI145" s="162"/>
      <c r="DJ145" s="162"/>
      <c r="DK145" s="162"/>
      <c r="DL145" s="162"/>
      <c r="DM145" s="162"/>
      <c r="DN145" s="162"/>
      <c r="DO145" s="162"/>
      <c r="DP145" s="162"/>
      <c r="DQ145" s="162"/>
      <c r="DR145" s="162"/>
      <c r="DS145" s="162"/>
      <c r="DT145" s="162"/>
      <c r="DU145" s="162"/>
      <c r="DV145" s="162"/>
      <c r="DW145" s="162"/>
      <c r="DX145" s="162"/>
      <c r="DY145" s="162"/>
      <c r="DZ145" s="162"/>
      <c r="EA145" s="162"/>
      <c r="EB145" s="162"/>
      <c r="EC145" s="162"/>
      <c r="ED145" s="162"/>
      <c r="EE145" s="162"/>
      <c r="EF145" s="162"/>
      <c r="EG145" s="162"/>
      <c r="EH145" s="162"/>
      <c r="EI145" s="162"/>
      <c r="EJ145" s="162"/>
      <c r="EK145" s="162"/>
      <c r="EL145" s="162"/>
      <c r="EM145" s="162"/>
      <c r="EN145" s="162"/>
      <c r="EO145" s="162"/>
      <c r="EP145" s="162"/>
      <c r="EQ145" s="162"/>
      <c r="ER145" s="162"/>
      <c r="ES145" s="162"/>
      <c r="ET145" s="162"/>
      <c r="EU145" s="162"/>
      <c r="EV145" s="162"/>
      <c r="EW145" s="162"/>
      <c r="EX145" s="162"/>
      <c r="EY145" s="162"/>
      <c r="EZ145" s="162"/>
      <c r="FA145" s="162"/>
      <c r="FB145" s="162"/>
      <c r="FC145" s="162"/>
      <c r="FD145" s="162"/>
      <c r="FE145" s="162"/>
      <c r="FF145" s="162"/>
      <c r="FG145" s="162"/>
      <c r="FH145" s="162"/>
      <c r="FI145" s="162"/>
      <c r="FJ145" s="162"/>
      <c r="FK145" s="162"/>
      <c r="FL145" s="162"/>
      <c r="FM145" s="162"/>
      <c r="FN145" s="162"/>
      <c r="FO145" s="162"/>
      <c r="FP145" s="162"/>
      <c r="FQ145" s="162"/>
      <c r="FR145" s="162"/>
      <c r="FS145" s="162"/>
      <c r="FT145" s="162"/>
      <c r="FU145" s="162"/>
      <c r="FV145" s="162"/>
      <c r="FW145" s="162"/>
      <c r="FX145" s="162"/>
      <c r="FY145" s="162"/>
      <c r="FZ145" s="162"/>
      <c r="GA145" s="162"/>
      <c r="GB145" s="162"/>
      <c r="GC145" s="162"/>
      <c r="GD145" s="162"/>
      <c r="GE145" s="162"/>
      <c r="GF145" s="162"/>
      <c r="GG145" s="162"/>
      <c r="GH145" s="162"/>
      <c r="GI145" s="162"/>
      <c r="GJ145" s="162"/>
      <c r="GK145" s="162"/>
      <c r="GL145" s="162"/>
      <c r="GM145" s="162"/>
      <c r="GN145" s="162"/>
      <c r="GO145" s="162"/>
      <c r="GP145" s="162"/>
      <c r="GQ145" s="162"/>
      <c r="GR145" s="162"/>
      <c r="GS145" s="162"/>
      <c r="GT145" s="162"/>
      <c r="GU145" s="162"/>
      <c r="GV145" s="162"/>
      <c r="GW145" s="162"/>
      <c r="GX145" s="162"/>
      <c r="GY145" s="162"/>
      <c r="GZ145" s="162"/>
      <c r="HA145" s="162"/>
      <c r="HB145" s="162"/>
      <c r="HC145" s="162"/>
      <c r="HD145" s="162"/>
      <c r="HE145" s="162"/>
      <c r="HF145" s="162"/>
      <c r="HG145" s="162"/>
      <c r="HH145" s="162"/>
      <c r="HI145" s="162"/>
      <c r="HJ145" s="162"/>
      <c r="HK145" s="162"/>
      <c r="HL145" s="162"/>
      <c r="HM145" s="162"/>
      <c r="HN145" s="162"/>
      <c r="HO145" s="162"/>
      <c r="HP145" s="162"/>
      <c r="HQ145" s="162"/>
      <c r="HR145" s="162"/>
      <c r="HS145" s="162"/>
      <c r="HT145" s="162"/>
      <c r="HU145" s="162"/>
      <c r="HV145" s="162"/>
      <c r="HW145" s="162"/>
      <c r="HX145" s="162"/>
      <c r="HY145" s="162"/>
      <c r="HZ145" s="162"/>
      <c r="IA145" s="162"/>
      <c r="IB145" s="162"/>
      <c r="IC145" s="162"/>
      <c r="ID145" s="162"/>
      <c r="IE145" s="162"/>
      <c r="IF145" s="162"/>
      <c r="IG145" s="162"/>
      <c r="IH145" s="162"/>
      <c r="II145" s="162"/>
      <c r="IJ145" s="162"/>
      <c r="IK145" s="162"/>
      <c r="IL145" s="162"/>
      <c r="IM145" s="162"/>
      <c r="IN145" s="162"/>
      <c r="IO145" s="162"/>
      <c r="IP145" s="162"/>
      <c r="IQ145" s="162"/>
      <c r="IR145" s="162"/>
      <c r="IS145" s="162"/>
      <c r="IT145" s="162"/>
      <c r="IU145" s="162"/>
      <c r="IV145" s="162"/>
    </row>
    <row r="146" spans="1:256" s="231" customFormat="1" ht="24" customHeight="1">
      <c r="A146" s="224" t="s">
        <v>480</v>
      </c>
      <c r="B146" s="225" t="s">
        <v>258</v>
      </c>
      <c r="C146" s="226" t="s">
        <v>259</v>
      </c>
      <c r="D146" s="225" t="s">
        <v>36</v>
      </c>
      <c r="E146" s="227">
        <v>30</v>
      </c>
      <c r="F146" s="228">
        <v>9.35</v>
      </c>
      <c r="G146" s="228">
        <f t="shared" si="13"/>
        <v>12.29</v>
      </c>
      <c r="H146" s="229">
        <f t="shared" si="14"/>
        <v>368.7</v>
      </c>
      <c r="I146" s="230"/>
      <c r="J146" s="162"/>
      <c r="K146" s="162"/>
      <c r="L146" s="162"/>
      <c r="M146" s="162"/>
      <c r="N146" s="162"/>
      <c r="O146" s="162"/>
      <c r="P146" s="162"/>
      <c r="Q146" s="162"/>
      <c r="R146" s="162"/>
      <c r="S146" s="162"/>
      <c r="T146" s="162"/>
      <c r="U146" s="162"/>
      <c r="V146" s="162"/>
      <c r="W146" s="162"/>
      <c r="X146" s="162"/>
      <c r="Y146" s="162"/>
      <c r="Z146" s="162"/>
      <c r="AA146" s="162"/>
      <c r="AB146" s="162"/>
      <c r="AC146" s="162"/>
      <c r="AD146" s="162"/>
      <c r="AE146" s="162"/>
      <c r="AF146" s="162"/>
      <c r="AG146" s="162"/>
      <c r="AH146" s="162"/>
      <c r="AI146" s="162"/>
      <c r="AJ146" s="162"/>
      <c r="AK146" s="162"/>
      <c r="AL146" s="162"/>
      <c r="AM146" s="162"/>
      <c r="AN146" s="162"/>
      <c r="AO146" s="162"/>
      <c r="AP146" s="162"/>
      <c r="AQ146" s="162"/>
      <c r="AR146" s="162"/>
      <c r="AS146" s="162"/>
      <c r="AT146" s="162"/>
      <c r="AU146" s="162"/>
      <c r="AV146" s="162"/>
      <c r="AW146" s="162"/>
      <c r="AX146" s="162"/>
      <c r="AY146" s="162"/>
      <c r="AZ146" s="162"/>
      <c r="BA146" s="162"/>
      <c r="BB146" s="162"/>
      <c r="BC146" s="162"/>
      <c r="BD146" s="162"/>
      <c r="BE146" s="162"/>
      <c r="BF146" s="162"/>
      <c r="BG146" s="162"/>
      <c r="BH146" s="162"/>
      <c r="BI146" s="162"/>
      <c r="BJ146" s="162"/>
      <c r="BK146" s="162"/>
      <c r="BL146" s="162"/>
      <c r="BM146" s="162"/>
      <c r="BN146" s="162"/>
      <c r="BO146" s="162"/>
      <c r="BP146" s="162"/>
      <c r="BQ146" s="162"/>
      <c r="BR146" s="162"/>
      <c r="BS146" s="162"/>
      <c r="BT146" s="162"/>
      <c r="BU146" s="162"/>
      <c r="BV146" s="162"/>
      <c r="BW146" s="162"/>
      <c r="BX146" s="162"/>
      <c r="BY146" s="162"/>
      <c r="BZ146" s="162"/>
      <c r="CA146" s="162"/>
      <c r="CB146" s="162"/>
      <c r="CC146" s="162"/>
      <c r="CD146" s="162"/>
      <c r="CE146" s="162"/>
      <c r="CF146" s="162"/>
      <c r="CG146" s="162"/>
      <c r="CH146" s="162"/>
      <c r="CI146" s="162"/>
      <c r="CJ146" s="162"/>
      <c r="CK146" s="162"/>
      <c r="CL146" s="162"/>
      <c r="CM146" s="162"/>
      <c r="CN146" s="162"/>
      <c r="CO146" s="162"/>
      <c r="CP146" s="162"/>
      <c r="CQ146" s="162"/>
      <c r="CR146" s="162"/>
      <c r="CS146" s="162"/>
      <c r="CT146" s="162"/>
      <c r="CU146" s="162"/>
      <c r="CV146" s="162"/>
      <c r="CW146" s="162"/>
      <c r="CX146" s="162"/>
      <c r="CY146" s="162"/>
      <c r="CZ146" s="162"/>
      <c r="DA146" s="162"/>
      <c r="DB146" s="162"/>
      <c r="DC146" s="162"/>
      <c r="DD146" s="162"/>
      <c r="DE146" s="162"/>
      <c r="DF146" s="162"/>
      <c r="DG146" s="162"/>
      <c r="DH146" s="162"/>
      <c r="DI146" s="162"/>
      <c r="DJ146" s="162"/>
      <c r="DK146" s="162"/>
      <c r="DL146" s="162"/>
      <c r="DM146" s="162"/>
      <c r="DN146" s="162"/>
      <c r="DO146" s="162"/>
      <c r="DP146" s="162"/>
      <c r="DQ146" s="162"/>
      <c r="DR146" s="162"/>
      <c r="DS146" s="162"/>
      <c r="DT146" s="162"/>
      <c r="DU146" s="162"/>
      <c r="DV146" s="162"/>
      <c r="DW146" s="162"/>
      <c r="DX146" s="162"/>
      <c r="DY146" s="162"/>
      <c r="DZ146" s="162"/>
      <c r="EA146" s="162"/>
      <c r="EB146" s="162"/>
      <c r="EC146" s="162"/>
      <c r="ED146" s="162"/>
      <c r="EE146" s="162"/>
      <c r="EF146" s="162"/>
      <c r="EG146" s="162"/>
      <c r="EH146" s="162"/>
      <c r="EI146" s="162"/>
      <c r="EJ146" s="162"/>
      <c r="EK146" s="162"/>
      <c r="EL146" s="162"/>
      <c r="EM146" s="162"/>
      <c r="EN146" s="162"/>
      <c r="EO146" s="162"/>
      <c r="EP146" s="162"/>
      <c r="EQ146" s="162"/>
      <c r="ER146" s="162"/>
      <c r="ES146" s="162"/>
      <c r="ET146" s="162"/>
      <c r="EU146" s="162"/>
      <c r="EV146" s="162"/>
      <c r="EW146" s="162"/>
      <c r="EX146" s="162"/>
      <c r="EY146" s="162"/>
      <c r="EZ146" s="162"/>
      <c r="FA146" s="162"/>
      <c r="FB146" s="162"/>
      <c r="FC146" s="162"/>
      <c r="FD146" s="162"/>
      <c r="FE146" s="162"/>
      <c r="FF146" s="162"/>
      <c r="FG146" s="162"/>
      <c r="FH146" s="162"/>
      <c r="FI146" s="162"/>
      <c r="FJ146" s="162"/>
      <c r="FK146" s="162"/>
      <c r="FL146" s="162"/>
      <c r="FM146" s="162"/>
      <c r="FN146" s="162"/>
      <c r="FO146" s="162"/>
      <c r="FP146" s="162"/>
      <c r="FQ146" s="162"/>
      <c r="FR146" s="162"/>
      <c r="FS146" s="162"/>
      <c r="FT146" s="162"/>
      <c r="FU146" s="162"/>
      <c r="FV146" s="162"/>
      <c r="FW146" s="162"/>
      <c r="FX146" s="162"/>
      <c r="FY146" s="162"/>
      <c r="FZ146" s="162"/>
      <c r="GA146" s="162"/>
      <c r="GB146" s="162"/>
      <c r="GC146" s="162"/>
      <c r="GD146" s="162"/>
      <c r="GE146" s="162"/>
      <c r="GF146" s="162"/>
      <c r="GG146" s="162"/>
      <c r="GH146" s="162"/>
      <c r="GI146" s="162"/>
      <c r="GJ146" s="162"/>
      <c r="GK146" s="162"/>
      <c r="GL146" s="162"/>
      <c r="GM146" s="162"/>
      <c r="GN146" s="162"/>
      <c r="GO146" s="162"/>
      <c r="GP146" s="162"/>
      <c r="GQ146" s="162"/>
      <c r="GR146" s="162"/>
      <c r="GS146" s="162"/>
      <c r="GT146" s="162"/>
      <c r="GU146" s="162"/>
      <c r="GV146" s="162"/>
      <c r="GW146" s="162"/>
      <c r="GX146" s="162"/>
      <c r="GY146" s="162"/>
      <c r="GZ146" s="162"/>
      <c r="HA146" s="162"/>
      <c r="HB146" s="162"/>
      <c r="HC146" s="162"/>
      <c r="HD146" s="162"/>
      <c r="HE146" s="162"/>
      <c r="HF146" s="162"/>
      <c r="HG146" s="162"/>
      <c r="HH146" s="162"/>
      <c r="HI146" s="162"/>
      <c r="HJ146" s="162"/>
      <c r="HK146" s="162"/>
      <c r="HL146" s="162"/>
      <c r="HM146" s="162"/>
      <c r="HN146" s="162"/>
      <c r="HO146" s="162"/>
      <c r="HP146" s="162"/>
      <c r="HQ146" s="162"/>
      <c r="HR146" s="162"/>
      <c r="HS146" s="162"/>
      <c r="HT146" s="162"/>
      <c r="HU146" s="162"/>
      <c r="HV146" s="162"/>
      <c r="HW146" s="162"/>
      <c r="HX146" s="162"/>
      <c r="HY146" s="162"/>
      <c r="HZ146" s="162"/>
      <c r="IA146" s="162"/>
      <c r="IB146" s="162"/>
      <c r="IC146" s="162"/>
      <c r="ID146" s="162"/>
      <c r="IE146" s="162"/>
      <c r="IF146" s="162"/>
      <c r="IG146" s="162"/>
      <c r="IH146" s="162"/>
      <c r="II146" s="162"/>
      <c r="IJ146" s="162"/>
      <c r="IK146" s="162"/>
      <c r="IL146" s="162"/>
      <c r="IM146" s="162"/>
      <c r="IN146" s="162"/>
      <c r="IO146" s="162"/>
      <c r="IP146" s="162"/>
      <c r="IQ146" s="162"/>
      <c r="IR146" s="162"/>
      <c r="IS146" s="162"/>
      <c r="IT146" s="162"/>
      <c r="IU146" s="162"/>
      <c r="IV146" s="162"/>
    </row>
    <row r="147" spans="1:256" s="231" customFormat="1" ht="27" customHeight="1">
      <c r="A147" s="224" t="s">
        <v>481</v>
      </c>
      <c r="B147" s="225" t="s">
        <v>260</v>
      </c>
      <c r="C147" s="226" t="s">
        <v>261</v>
      </c>
      <c r="D147" s="225" t="s">
        <v>36</v>
      </c>
      <c r="E147" s="227">
        <f>4*30</f>
        <v>120</v>
      </c>
      <c r="F147" s="228">
        <v>13.41</v>
      </c>
      <c r="G147" s="228">
        <f t="shared" si="13"/>
        <v>17.63</v>
      </c>
      <c r="H147" s="229">
        <f t="shared" si="14"/>
        <v>2115.6</v>
      </c>
      <c r="I147" s="230"/>
      <c r="J147" s="162"/>
      <c r="K147" s="162"/>
      <c r="L147" s="162"/>
      <c r="M147" s="162"/>
      <c r="N147" s="162"/>
      <c r="O147" s="162"/>
      <c r="P147" s="162"/>
      <c r="Q147" s="162"/>
      <c r="R147" s="162"/>
      <c r="S147" s="162"/>
      <c r="T147" s="162"/>
      <c r="U147" s="162"/>
      <c r="V147" s="162"/>
      <c r="W147" s="162"/>
      <c r="X147" s="162"/>
      <c r="Y147" s="162"/>
      <c r="Z147" s="162"/>
      <c r="AA147" s="162"/>
      <c r="AB147" s="162"/>
      <c r="AC147" s="162"/>
      <c r="AD147" s="162"/>
      <c r="AE147" s="162"/>
      <c r="AF147" s="162"/>
      <c r="AG147" s="162"/>
      <c r="AH147" s="162"/>
      <c r="AI147" s="162"/>
      <c r="AJ147" s="162"/>
      <c r="AK147" s="162"/>
      <c r="AL147" s="162"/>
      <c r="AM147" s="162"/>
      <c r="AN147" s="162"/>
      <c r="AO147" s="162"/>
      <c r="AP147" s="162"/>
      <c r="AQ147" s="162"/>
      <c r="AR147" s="162"/>
      <c r="AS147" s="162"/>
      <c r="AT147" s="162"/>
      <c r="AU147" s="162"/>
      <c r="AV147" s="162"/>
      <c r="AW147" s="162"/>
      <c r="AX147" s="162"/>
      <c r="AY147" s="162"/>
      <c r="AZ147" s="162"/>
      <c r="BA147" s="162"/>
      <c r="BB147" s="162"/>
      <c r="BC147" s="162"/>
      <c r="BD147" s="162"/>
      <c r="BE147" s="162"/>
      <c r="BF147" s="162"/>
      <c r="BG147" s="162"/>
      <c r="BH147" s="162"/>
      <c r="BI147" s="162"/>
      <c r="BJ147" s="162"/>
      <c r="BK147" s="162"/>
      <c r="BL147" s="162"/>
      <c r="BM147" s="162"/>
      <c r="BN147" s="162"/>
      <c r="BO147" s="162"/>
      <c r="BP147" s="162"/>
      <c r="BQ147" s="162"/>
      <c r="BR147" s="162"/>
      <c r="BS147" s="162"/>
      <c r="BT147" s="162"/>
      <c r="BU147" s="162"/>
      <c r="BV147" s="162"/>
      <c r="BW147" s="162"/>
      <c r="BX147" s="162"/>
      <c r="BY147" s="162"/>
      <c r="BZ147" s="162"/>
      <c r="CA147" s="162"/>
      <c r="CB147" s="162"/>
      <c r="CC147" s="162"/>
      <c r="CD147" s="162"/>
      <c r="CE147" s="162"/>
      <c r="CF147" s="162"/>
      <c r="CG147" s="162"/>
      <c r="CH147" s="162"/>
      <c r="CI147" s="162"/>
      <c r="CJ147" s="162"/>
      <c r="CK147" s="162"/>
      <c r="CL147" s="162"/>
      <c r="CM147" s="162"/>
      <c r="CN147" s="162"/>
      <c r="CO147" s="162"/>
      <c r="CP147" s="162"/>
      <c r="CQ147" s="162"/>
      <c r="CR147" s="162"/>
      <c r="CS147" s="162"/>
      <c r="CT147" s="162"/>
      <c r="CU147" s="162"/>
      <c r="CV147" s="162"/>
      <c r="CW147" s="162"/>
      <c r="CX147" s="162"/>
      <c r="CY147" s="162"/>
      <c r="CZ147" s="162"/>
      <c r="DA147" s="162"/>
      <c r="DB147" s="162"/>
      <c r="DC147" s="162"/>
      <c r="DD147" s="162"/>
      <c r="DE147" s="162"/>
      <c r="DF147" s="162"/>
      <c r="DG147" s="162"/>
      <c r="DH147" s="162"/>
      <c r="DI147" s="162"/>
      <c r="DJ147" s="162"/>
      <c r="DK147" s="162"/>
      <c r="DL147" s="162"/>
      <c r="DM147" s="162"/>
      <c r="DN147" s="162"/>
      <c r="DO147" s="162"/>
      <c r="DP147" s="162"/>
      <c r="DQ147" s="162"/>
      <c r="DR147" s="162"/>
      <c r="DS147" s="162"/>
      <c r="DT147" s="162"/>
      <c r="DU147" s="162"/>
      <c r="DV147" s="162"/>
      <c r="DW147" s="162"/>
      <c r="DX147" s="162"/>
      <c r="DY147" s="162"/>
      <c r="DZ147" s="162"/>
      <c r="EA147" s="162"/>
      <c r="EB147" s="162"/>
      <c r="EC147" s="162"/>
      <c r="ED147" s="162"/>
      <c r="EE147" s="162"/>
      <c r="EF147" s="162"/>
      <c r="EG147" s="162"/>
      <c r="EH147" s="162"/>
      <c r="EI147" s="162"/>
      <c r="EJ147" s="162"/>
      <c r="EK147" s="162"/>
      <c r="EL147" s="162"/>
      <c r="EM147" s="162"/>
      <c r="EN147" s="162"/>
      <c r="EO147" s="162"/>
      <c r="EP147" s="162"/>
      <c r="EQ147" s="162"/>
      <c r="ER147" s="162"/>
      <c r="ES147" s="162"/>
      <c r="ET147" s="162"/>
      <c r="EU147" s="162"/>
      <c r="EV147" s="162"/>
      <c r="EW147" s="162"/>
      <c r="EX147" s="162"/>
      <c r="EY147" s="162"/>
      <c r="EZ147" s="162"/>
      <c r="FA147" s="162"/>
      <c r="FB147" s="162"/>
      <c r="FC147" s="162"/>
      <c r="FD147" s="162"/>
      <c r="FE147" s="162"/>
      <c r="FF147" s="162"/>
      <c r="FG147" s="162"/>
      <c r="FH147" s="162"/>
      <c r="FI147" s="162"/>
      <c r="FJ147" s="162"/>
      <c r="FK147" s="162"/>
      <c r="FL147" s="162"/>
      <c r="FM147" s="162"/>
      <c r="FN147" s="162"/>
      <c r="FO147" s="162"/>
      <c r="FP147" s="162"/>
      <c r="FQ147" s="162"/>
      <c r="FR147" s="162"/>
      <c r="FS147" s="162"/>
      <c r="FT147" s="162"/>
      <c r="FU147" s="162"/>
      <c r="FV147" s="162"/>
      <c r="FW147" s="162"/>
      <c r="FX147" s="162"/>
      <c r="FY147" s="162"/>
      <c r="FZ147" s="162"/>
      <c r="GA147" s="162"/>
      <c r="GB147" s="162"/>
      <c r="GC147" s="162"/>
      <c r="GD147" s="162"/>
      <c r="GE147" s="162"/>
      <c r="GF147" s="162"/>
      <c r="GG147" s="162"/>
      <c r="GH147" s="162"/>
      <c r="GI147" s="162"/>
      <c r="GJ147" s="162"/>
      <c r="GK147" s="162"/>
      <c r="GL147" s="162"/>
      <c r="GM147" s="162"/>
      <c r="GN147" s="162"/>
      <c r="GO147" s="162"/>
      <c r="GP147" s="162"/>
      <c r="GQ147" s="162"/>
      <c r="GR147" s="162"/>
      <c r="GS147" s="162"/>
      <c r="GT147" s="162"/>
      <c r="GU147" s="162"/>
      <c r="GV147" s="162"/>
      <c r="GW147" s="162"/>
      <c r="GX147" s="162"/>
      <c r="GY147" s="162"/>
      <c r="GZ147" s="162"/>
      <c r="HA147" s="162"/>
      <c r="HB147" s="162"/>
      <c r="HC147" s="162"/>
      <c r="HD147" s="162"/>
      <c r="HE147" s="162"/>
      <c r="HF147" s="162"/>
      <c r="HG147" s="162"/>
      <c r="HH147" s="162"/>
      <c r="HI147" s="162"/>
      <c r="HJ147" s="162"/>
      <c r="HK147" s="162"/>
      <c r="HL147" s="162"/>
      <c r="HM147" s="162"/>
      <c r="HN147" s="162"/>
      <c r="HO147" s="162"/>
      <c r="HP147" s="162"/>
      <c r="HQ147" s="162"/>
      <c r="HR147" s="162"/>
      <c r="HS147" s="162"/>
      <c r="HT147" s="162"/>
      <c r="HU147" s="162"/>
      <c r="HV147" s="162"/>
      <c r="HW147" s="162"/>
      <c r="HX147" s="162"/>
      <c r="HY147" s="162"/>
      <c r="HZ147" s="162"/>
      <c r="IA147" s="162"/>
      <c r="IB147" s="162"/>
      <c r="IC147" s="162"/>
      <c r="ID147" s="162"/>
      <c r="IE147" s="162"/>
      <c r="IF147" s="162"/>
      <c r="IG147" s="162"/>
      <c r="IH147" s="162"/>
      <c r="II147" s="162"/>
      <c r="IJ147" s="162"/>
      <c r="IK147" s="162"/>
      <c r="IL147" s="162"/>
      <c r="IM147" s="162"/>
      <c r="IN147" s="162"/>
      <c r="IO147" s="162"/>
      <c r="IP147" s="162"/>
      <c r="IQ147" s="162"/>
      <c r="IR147" s="162"/>
      <c r="IS147" s="162"/>
      <c r="IT147" s="162"/>
      <c r="IU147" s="162"/>
      <c r="IV147" s="162"/>
    </row>
    <row r="148" spans="1:256" s="231" customFormat="1" ht="27.75" customHeight="1">
      <c r="A148" s="224" t="s">
        <v>482</v>
      </c>
      <c r="B148" s="225" t="s">
        <v>262</v>
      </c>
      <c r="C148" s="226" t="s">
        <v>263</v>
      </c>
      <c r="D148" s="225" t="s">
        <v>17</v>
      </c>
      <c r="E148" s="227">
        <f>E164+E161+E162</f>
        <v>100</v>
      </c>
      <c r="F148" s="228">
        <v>5.67</v>
      </c>
      <c r="G148" s="228">
        <f t="shared" si="13"/>
        <v>7.45</v>
      </c>
      <c r="H148" s="229">
        <f t="shared" si="14"/>
        <v>745</v>
      </c>
      <c r="I148" s="230"/>
      <c r="J148" s="162"/>
      <c r="K148" s="162"/>
      <c r="L148" s="162"/>
      <c r="M148" s="162"/>
      <c r="N148" s="162"/>
      <c r="O148" s="162"/>
      <c r="P148" s="162"/>
      <c r="Q148" s="162"/>
      <c r="R148" s="162"/>
      <c r="S148" s="162"/>
      <c r="T148" s="162"/>
      <c r="U148" s="162"/>
      <c r="V148" s="162"/>
      <c r="W148" s="162"/>
      <c r="X148" s="162"/>
      <c r="Y148" s="162"/>
      <c r="Z148" s="162"/>
      <c r="AA148" s="162"/>
      <c r="AB148" s="162"/>
      <c r="AC148" s="162"/>
      <c r="AD148" s="162"/>
      <c r="AE148" s="162"/>
      <c r="AF148" s="162"/>
      <c r="AG148" s="162"/>
      <c r="AH148" s="162"/>
      <c r="AI148" s="162"/>
      <c r="AJ148" s="162"/>
      <c r="AK148" s="162"/>
      <c r="AL148" s="162"/>
      <c r="AM148" s="162"/>
      <c r="AN148" s="162"/>
      <c r="AO148" s="162"/>
      <c r="AP148" s="162"/>
      <c r="AQ148" s="162"/>
      <c r="AR148" s="162"/>
      <c r="AS148" s="162"/>
      <c r="AT148" s="162"/>
      <c r="AU148" s="162"/>
      <c r="AV148" s="162"/>
      <c r="AW148" s="162"/>
      <c r="AX148" s="162"/>
      <c r="AY148" s="162"/>
      <c r="AZ148" s="162"/>
      <c r="BA148" s="162"/>
      <c r="BB148" s="162"/>
      <c r="BC148" s="162"/>
      <c r="BD148" s="162"/>
      <c r="BE148" s="162"/>
      <c r="BF148" s="162"/>
      <c r="BG148" s="162"/>
      <c r="BH148" s="162"/>
      <c r="BI148" s="162"/>
      <c r="BJ148" s="162"/>
      <c r="BK148" s="162"/>
      <c r="BL148" s="162"/>
      <c r="BM148" s="162"/>
      <c r="BN148" s="162"/>
      <c r="BO148" s="162"/>
      <c r="BP148" s="162"/>
      <c r="BQ148" s="162"/>
      <c r="BR148" s="162"/>
      <c r="BS148" s="162"/>
      <c r="BT148" s="162"/>
      <c r="BU148" s="162"/>
      <c r="BV148" s="162"/>
      <c r="BW148" s="162"/>
      <c r="BX148" s="162"/>
      <c r="BY148" s="162"/>
      <c r="BZ148" s="162"/>
      <c r="CA148" s="162"/>
      <c r="CB148" s="162"/>
      <c r="CC148" s="162"/>
      <c r="CD148" s="162"/>
      <c r="CE148" s="162"/>
      <c r="CF148" s="162"/>
      <c r="CG148" s="162"/>
      <c r="CH148" s="162"/>
      <c r="CI148" s="162"/>
      <c r="CJ148" s="162"/>
      <c r="CK148" s="162"/>
      <c r="CL148" s="162"/>
      <c r="CM148" s="162"/>
      <c r="CN148" s="162"/>
      <c r="CO148" s="162"/>
      <c r="CP148" s="162"/>
      <c r="CQ148" s="162"/>
      <c r="CR148" s="162"/>
      <c r="CS148" s="162"/>
      <c r="CT148" s="162"/>
      <c r="CU148" s="162"/>
      <c r="CV148" s="162"/>
      <c r="CW148" s="162"/>
      <c r="CX148" s="162"/>
      <c r="CY148" s="162"/>
      <c r="CZ148" s="162"/>
      <c r="DA148" s="162"/>
      <c r="DB148" s="162"/>
      <c r="DC148" s="162"/>
      <c r="DD148" s="162"/>
      <c r="DE148" s="162"/>
      <c r="DF148" s="162"/>
      <c r="DG148" s="162"/>
      <c r="DH148" s="162"/>
      <c r="DI148" s="162"/>
      <c r="DJ148" s="162"/>
      <c r="DK148" s="162"/>
      <c r="DL148" s="162"/>
      <c r="DM148" s="162"/>
      <c r="DN148" s="162"/>
      <c r="DO148" s="162"/>
      <c r="DP148" s="162"/>
      <c r="DQ148" s="162"/>
      <c r="DR148" s="162"/>
      <c r="DS148" s="162"/>
      <c r="DT148" s="162"/>
      <c r="DU148" s="162"/>
      <c r="DV148" s="162"/>
      <c r="DW148" s="162"/>
      <c r="DX148" s="162"/>
      <c r="DY148" s="162"/>
      <c r="DZ148" s="162"/>
      <c r="EA148" s="162"/>
      <c r="EB148" s="162"/>
      <c r="EC148" s="162"/>
      <c r="ED148" s="162"/>
      <c r="EE148" s="162"/>
      <c r="EF148" s="162"/>
      <c r="EG148" s="162"/>
      <c r="EH148" s="162"/>
      <c r="EI148" s="162"/>
      <c r="EJ148" s="162"/>
      <c r="EK148" s="162"/>
      <c r="EL148" s="162"/>
      <c r="EM148" s="162"/>
      <c r="EN148" s="162"/>
      <c r="EO148" s="162"/>
      <c r="EP148" s="162"/>
      <c r="EQ148" s="162"/>
      <c r="ER148" s="162"/>
      <c r="ES148" s="162"/>
      <c r="ET148" s="162"/>
      <c r="EU148" s="162"/>
      <c r="EV148" s="162"/>
      <c r="EW148" s="162"/>
      <c r="EX148" s="162"/>
      <c r="EY148" s="162"/>
      <c r="EZ148" s="162"/>
      <c r="FA148" s="162"/>
      <c r="FB148" s="162"/>
      <c r="FC148" s="162"/>
      <c r="FD148" s="162"/>
      <c r="FE148" s="162"/>
      <c r="FF148" s="162"/>
      <c r="FG148" s="162"/>
      <c r="FH148" s="162"/>
      <c r="FI148" s="162"/>
      <c r="FJ148" s="162"/>
      <c r="FK148" s="162"/>
      <c r="FL148" s="162"/>
      <c r="FM148" s="162"/>
      <c r="FN148" s="162"/>
      <c r="FO148" s="162"/>
      <c r="FP148" s="162"/>
      <c r="FQ148" s="162"/>
      <c r="FR148" s="162"/>
      <c r="FS148" s="162"/>
      <c r="FT148" s="162"/>
      <c r="FU148" s="162"/>
      <c r="FV148" s="162"/>
      <c r="FW148" s="162"/>
      <c r="FX148" s="162"/>
      <c r="FY148" s="162"/>
      <c r="FZ148" s="162"/>
      <c r="GA148" s="162"/>
      <c r="GB148" s="162"/>
      <c r="GC148" s="162"/>
      <c r="GD148" s="162"/>
      <c r="GE148" s="162"/>
      <c r="GF148" s="162"/>
      <c r="GG148" s="162"/>
      <c r="GH148" s="162"/>
      <c r="GI148" s="162"/>
      <c r="GJ148" s="162"/>
      <c r="GK148" s="162"/>
      <c r="GL148" s="162"/>
      <c r="GM148" s="162"/>
      <c r="GN148" s="162"/>
      <c r="GO148" s="162"/>
      <c r="GP148" s="162"/>
      <c r="GQ148" s="162"/>
      <c r="GR148" s="162"/>
      <c r="GS148" s="162"/>
      <c r="GT148" s="162"/>
      <c r="GU148" s="162"/>
      <c r="GV148" s="162"/>
      <c r="GW148" s="162"/>
      <c r="GX148" s="162"/>
      <c r="GY148" s="162"/>
      <c r="GZ148" s="162"/>
      <c r="HA148" s="162"/>
      <c r="HB148" s="162"/>
      <c r="HC148" s="162"/>
      <c r="HD148" s="162"/>
      <c r="HE148" s="162"/>
      <c r="HF148" s="162"/>
      <c r="HG148" s="162"/>
      <c r="HH148" s="162"/>
      <c r="HI148" s="162"/>
      <c r="HJ148" s="162"/>
      <c r="HK148" s="162"/>
      <c r="HL148" s="162"/>
      <c r="HM148" s="162"/>
      <c r="HN148" s="162"/>
      <c r="HO148" s="162"/>
      <c r="HP148" s="162"/>
      <c r="HQ148" s="162"/>
      <c r="HR148" s="162"/>
      <c r="HS148" s="162"/>
      <c r="HT148" s="162"/>
      <c r="HU148" s="162"/>
      <c r="HV148" s="162"/>
      <c r="HW148" s="162"/>
      <c r="HX148" s="162"/>
      <c r="HY148" s="162"/>
      <c r="HZ148" s="162"/>
      <c r="IA148" s="162"/>
      <c r="IB148" s="162"/>
      <c r="IC148" s="162"/>
      <c r="ID148" s="162"/>
      <c r="IE148" s="162"/>
      <c r="IF148" s="162"/>
      <c r="IG148" s="162"/>
      <c r="IH148" s="162"/>
      <c r="II148" s="162"/>
      <c r="IJ148" s="162"/>
      <c r="IK148" s="162"/>
      <c r="IL148" s="162"/>
      <c r="IM148" s="162"/>
      <c r="IN148" s="162"/>
      <c r="IO148" s="162"/>
      <c r="IP148" s="162"/>
      <c r="IQ148" s="162"/>
      <c r="IR148" s="162"/>
      <c r="IS148" s="162"/>
      <c r="IT148" s="162"/>
      <c r="IU148" s="162"/>
      <c r="IV148" s="162"/>
    </row>
    <row r="149" spans="1:256" s="231" customFormat="1" ht="26.25" customHeight="1">
      <c r="A149" s="224" t="s">
        <v>483</v>
      </c>
      <c r="B149" s="225" t="s">
        <v>264</v>
      </c>
      <c r="C149" s="226" t="s">
        <v>265</v>
      </c>
      <c r="D149" s="225" t="s">
        <v>17</v>
      </c>
      <c r="E149" s="227">
        <v>6</v>
      </c>
      <c r="F149" s="228">
        <v>6.72</v>
      </c>
      <c r="G149" s="228">
        <f t="shared" si="13"/>
        <v>8.84</v>
      </c>
      <c r="H149" s="229">
        <f t="shared" si="14"/>
        <v>53.04</v>
      </c>
      <c r="I149" s="230"/>
      <c r="J149" s="162"/>
      <c r="K149" s="162"/>
      <c r="L149" s="162"/>
      <c r="M149" s="162"/>
      <c r="N149" s="162"/>
      <c r="O149" s="162"/>
      <c r="P149" s="162"/>
      <c r="Q149" s="162"/>
      <c r="R149" s="162"/>
      <c r="S149" s="162"/>
      <c r="T149" s="162"/>
      <c r="U149" s="162"/>
      <c r="V149" s="162"/>
      <c r="W149" s="162"/>
      <c r="X149" s="162"/>
      <c r="Y149" s="162"/>
      <c r="Z149" s="162"/>
      <c r="AA149" s="162"/>
      <c r="AB149" s="162"/>
      <c r="AC149" s="162"/>
      <c r="AD149" s="162"/>
      <c r="AE149" s="162"/>
      <c r="AF149" s="162"/>
      <c r="AG149" s="162"/>
      <c r="AH149" s="162"/>
      <c r="AI149" s="162"/>
      <c r="AJ149" s="162"/>
      <c r="AK149" s="162"/>
      <c r="AL149" s="162"/>
      <c r="AM149" s="162"/>
      <c r="AN149" s="162"/>
      <c r="AO149" s="162"/>
      <c r="AP149" s="162"/>
      <c r="AQ149" s="162"/>
      <c r="AR149" s="162"/>
      <c r="AS149" s="162"/>
      <c r="AT149" s="162"/>
      <c r="AU149" s="162"/>
      <c r="AV149" s="162"/>
      <c r="AW149" s="162"/>
      <c r="AX149" s="162"/>
      <c r="AY149" s="162"/>
      <c r="AZ149" s="162"/>
      <c r="BA149" s="162"/>
      <c r="BB149" s="162"/>
      <c r="BC149" s="162"/>
      <c r="BD149" s="162"/>
      <c r="BE149" s="162"/>
      <c r="BF149" s="162"/>
      <c r="BG149" s="162"/>
      <c r="BH149" s="162"/>
      <c r="BI149" s="162"/>
      <c r="BJ149" s="162"/>
      <c r="BK149" s="162"/>
      <c r="BL149" s="162"/>
      <c r="BM149" s="162"/>
      <c r="BN149" s="162"/>
      <c r="BO149" s="162"/>
      <c r="BP149" s="162"/>
      <c r="BQ149" s="162"/>
      <c r="BR149" s="162"/>
      <c r="BS149" s="162"/>
      <c r="BT149" s="162"/>
      <c r="BU149" s="162"/>
      <c r="BV149" s="162"/>
      <c r="BW149" s="162"/>
      <c r="BX149" s="162"/>
      <c r="BY149" s="162"/>
      <c r="BZ149" s="162"/>
      <c r="CA149" s="162"/>
      <c r="CB149" s="162"/>
      <c r="CC149" s="162"/>
      <c r="CD149" s="162"/>
      <c r="CE149" s="162"/>
      <c r="CF149" s="162"/>
      <c r="CG149" s="162"/>
      <c r="CH149" s="162"/>
      <c r="CI149" s="162"/>
      <c r="CJ149" s="162"/>
      <c r="CK149" s="162"/>
      <c r="CL149" s="162"/>
      <c r="CM149" s="162"/>
      <c r="CN149" s="162"/>
      <c r="CO149" s="162"/>
      <c r="CP149" s="162"/>
      <c r="CQ149" s="162"/>
      <c r="CR149" s="162"/>
      <c r="CS149" s="162"/>
      <c r="CT149" s="162"/>
      <c r="CU149" s="162"/>
      <c r="CV149" s="162"/>
      <c r="CW149" s="162"/>
      <c r="CX149" s="162"/>
      <c r="CY149" s="162"/>
      <c r="CZ149" s="162"/>
      <c r="DA149" s="162"/>
      <c r="DB149" s="162"/>
      <c r="DC149" s="162"/>
      <c r="DD149" s="162"/>
      <c r="DE149" s="162"/>
      <c r="DF149" s="162"/>
      <c r="DG149" s="162"/>
      <c r="DH149" s="162"/>
      <c r="DI149" s="162"/>
      <c r="DJ149" s="162"/>
      <c r="DK149" s="162"/>
      <c r="DL149" s="162"/>
      <c r="DM149" s="162"/>
      <c r="DN149" s="162"/>
      <c r="DO149" s="162"/>
      <c r="DP149" s="162"/>
      <c r="DQ149" s="162"/>
      <c r="DR149" s="162"/>
      <c r="DS149" s="162"/>
      <c r="DT149" s="162"/>
      <c r="DU149" s="162"/>
      <c r="DV149" s="162"/>
      <c r="DW149" s="162"/>
      <c r="DX149" s="162"/>
      <c r="DY149" s="162"/>
      <c r="DZ149" s="162"/>
      <c r="EA149" s="162"/>
      <c r="EB149" s="162"/>
      <c r="EC149" s="162"/>
      <c r="ED149" s="162"/>
      <c r="EE149" s="162"/>
      <c r="EF149" s="162"/>
      <c r="EG149" s="162"/>
      <c r="EH149" s="162"/>
      <c r="EI149" s="162"/>
      <c r="EJ149" s="162"/>
      <c r="EK149" s="162"/>
      <c r="EL149" s="162"/>
      <c r="EM149" s="162"/>
      <c r="EN149" s="162"/>
      <c r="EO149" s="162"/>
      <c r="EP149" s="162"/>
      <c r="EQ149" s="162"/>
      <c r="ER149" s="162"/>
      <c r="ES149" s="162"/>
      <c r="ET149" s="162"/>
      <c r="EU149" s="162"/>
      <c r="EV149" s="162"/>
      <c r="EW149" s="162"/>
      <c r="EX149" s="162"/>
      <c r="EY149" s="162"/>
      <c r="EZ149" s="162"/>
      <c r="FA149" s="162"/>
      <c r="FB149" s="162"/>
      <c r="FC149" s="162"/>
      <c r="FD149" s="162"/>
      <c r="FE149" s="162"/>
      <c r="FF149" s="162"/>
      <c r="FG149" s="162"/>
      <c r="FH149" s="162"/>
      <c r="FI149" s="162"/>
      <c r="FJ149" s="162"/>
      <c r="FK149" s="162"/>
      <c r="FL149" s="162"/>
      <c r="FM149" s="162"/>
      <c r="FN149" s="162"/>
      <c r="FO149" s="162"/>
      <c r="FP149" s="162"/>
      <c r="FQ149" s="162"/>
      <c r="FR149" s="162"/>
      <c r="FS149" s="162"/>
      <c r="FT149" s="162"/>
      <c r="FU149" s="162"/>
      <c r="FV149" s="162"/>
      <c r="FW149" s="162"/>
      <c r="FX149" s="162"/>
      <c r="FY149" s="162"/>
      <c r="FZ149" s="162"/>
      <c r="GA149" s="162"/>
      <c r="GB149" s="162"/>
      <c r="GC149" s="162"/>
      <c r="GD149" s="162"/>
      <c r="GE149" s="162"/>
      <c r="GF149" s="162"/>
      <c r="GG149" s="162"/>
      <c r="GH149" s="162"/>
      <c r="GI149" s="162"/>
      <c r="GJ149" s="162"/>
      <c r="GK149" s="162"/>
      <c r="GL149" s="162"/>
      <c r="GM149" s="162"/>
      <c r="GN149" s="162"/>
      <c r="GO149" s="162"/>
      <c r="GP149" s="162"/>
      <c r="GQ149" s="162"/>
      <c r="GR149" s="162"/>
      <c r="GS149" s="162"/>
      <c r="GT149" s="162"/>
      <c r="GU149" s="162"/>
      <c r="GV149" s="162"/>
      <c r="GW149" s="162"/>
      <c r="GX149" s="162"/>
      <c r="GY149" s="162"/>
      <c r="GZ149" s="162"/>
      <c r="HA149" s="162"/>
      <c r="HB149" s="162"/>
      <c r="HC149" s="162"/>
      <c r="HD149" s="162"/>
      <c r="HE149" s="162"/>
      <c r="HF149" s="162"/>
      <c r="HG149" s="162"/>
      <c r="HH149" s="162"/>
      <c r="HI149" s="162"/>
      <c r="HJ149" s="162"/>
      <c r="HK149" s="162"/>
      <c r="HL149" s="162"/>
      <c r="HM149" s="162"/>
      <c r="HN149" s="162"/>
      <c r="HO149" s="162"/>
      <c r="HP149" s="162"/>
      <c r="HQ149" s="162"/>
      <c r="HR149" s="162"/>
      <c r="HS149" s="162"/>
      <c r="HT149" s="162"/>
      <c r="HU149" s="162"/>
      <c r="HV149" s="162"/>
      <c r="HW149" s="162"/>
      <c r="HX149" s="162"/>
      <c r="HY149" s="162"/>
      <c r="HZ149" s="162"/>
      <c r="IA149" s="162"/>
      <c r="IB149" s="162"/>
      <c r="IC149" s="162"/>
      <c r="ID149" s="162"/>
      <c r="IE149" s="162"/>
      <c r="IF149" s="162"/>
      <c r="IG149" s="162"/>
      <c r="IH149" s="162"/>
      <c r="II149" s="162"/>
      <c r="IJ149" s="162"/>
      <c r="IK149" s="162"/>
      <c r="IL149" s="162"/>
      <c r="IM149" s="162"/>
      <c r="IN149" s="162"/>
      <c r="IO149" s="162"/>
      <c r="IP149" s="162"/>
      <c r="IQ149" s="162"/>
      <c r="IR149" s="162"/>
      <c r="IS149" s="162"/>
      <c r="IT149" s="162"/>
      <c r="IU149" s="162"/>
      <c r="IV149" s="162"/>
    </row>
    <row r="150" spans="1:256" s="231" customFormat="1" ht="28.5" customHeight="1">
      <c r="A150" s="224" t="s">
        <v>484</v>
      </c>
      <c r="B150" s="225" t="s">
        <v>266</v>
      </c>
      <c r="C150" s="226" t="s">
        <v>267</v>
      </c>
      <c r="D150" s="225" t="s">
        <v>17</v>
      </c>
      <c r="E150" s="227">
        <v>1</v>
      </c>
      <c r="F150" s="228">
        <v>649.13</v>
      </c>
      <c r="G150" s="228">
        <f t="shared" si="13"/>
        <v>853.48</v>
      </c>
      <c r="H150" s="229">
        <f t="shared" si="14"/>
        <v>853.48</v>
      </c>
      <c r="I150" s="230"/>
      <c r="J150" s="162"/>
      <c r="K150" s="162"/>
      <c r="L150" s="162"/>
      <c r="M150" s="162"/>
      <c r="N150" s="162"/>
      <c r="O150" s="162"/>
      <c r="P150" s="162"/>
      <c r="Q150" s="162"/>
      <c r="R150" s="162"/>
      <c r="S150" s="162"/>
      <c r="T150" s="162"/>
      <c r="U150" s="162"/>
      <c r="V150" s="162"/>
      <c r="W150" s="162"/>
      <c r="X150" s="162"/>
      <c r="Y150" s="162"/>
      <c r="Z150" s="162"/>
      <c r="AA150" s="162"/>
      <c r="AB150" s="162"/>
      <c r="AC150" s="162"/>
      <c r="AD150" s="162"/>
      <c r="AE150" s="162"/>
      <c r="AF150" s="162"/>
      <c r="AG150" s="162"/>
      <c r="AH150" s="162"/>
      <c r="AI150" s="162"/>
      <c r="AJ150" s="162"/>
      <c r="AK150" s="162"/>
      <c r="AL150" s="162"/>
      <c r="AM150" s="162"/>
      <c r="AN150" s="162"/>
      <c r="AO150" s="162"/>
      <c r="AP150" s="162"/>
      <c r="AQ150" s="162"/>
      <c r="AR150" s="162"/>
      <c r="AS150" s="162"/>
      <c r="AT150" s="162"/>
      <c r="AU150" s="162"/>
      <c r="AV150" s="162"/>
      <c r="AW150" s="162"/>
      <c r="AX150" s="162"/>
      <c r="AY150" s="162"/>
      <c r="AZ150" s="162"/>
      <c r="BA150" s="162"/>
      <c r="BB150" s="162"/>
      <c r="BC150" s="162"/>
      <c r="BD150" s="162"/>
      <c r="BE150" s="162"/>
      <c r="BF150" s="162"/>
      <c r="BG150" s="162"/>
      <c r="BH150" s="162"/>
      <c r="BI150" s="162"/>
      <c r="BJ150" s="162"/>
      <c r="BK150" s="162"/>
      <c r="BL150" s="162"/>
      <c r="BM150" s="162"/>
      <c r="BN150" s="162"/>
      <c r="BO150" s="162"/>
      <c r="BP150" s="162"/>
      <c r="BQ150" s="162"/>
      <c r="BR150" s="162"/>
      <c r="BS150" s="162"/>
      <c r="BT150" s="162"/>
      <c r="BU150" s="162"/>
      <c r="BV150" s="162"/>
      <c r="BW150" s="162"/>
      <c r="BX150" s="162"/>
      <c r="BY150" s="162"/>
      <c r="BZ150" s="162"/>
      <c r="CA150" s="162"/>
      <c r="CB150" s="162"/>
      <c r="CC150" s="162"/>
      <c r="CD150" s="162"/>
      <c r="CE150" s="162"/>
      <c r="CF150" s="162"/>
      <c r="CG150" s="162"/>
      <c r="CH150" s="162"/>
      <c r="CI150" s="162"/>
      <c r="CJ150" s="162"/>
      <c r="CK150" s="162"/>
      <c r="CL150" s="162"/>
      <c r="CM150" s="162"/>
      <c r="CN150" s="162"/>
      <c r="CO150" s="162"/>
      <c r="CP150" s="162"/>
      <c r="CQ150" s="162"/>
      <c r="CR150" s="162"/>
      <c r="CS150" s="162"/>
      <c r="CT150" s="162"/>
      <c r="CU150" s="162"/>
      <c r="CV150" s="162"/>
      <c r="CW150" s="162"/>
      <c r="CX150" s="162"/>
      <c r="CY150" s="162"/>
      <c r="CZ150" s="162"/>
      <c r="DA150" s="162"/>
      <c r="DB150" s="162"/>
      <c r="DC150" s="162"/>
      <c r="DD150" s="162"/>
      <c r="DE150" s="162"/>
      <c r="DF150" s="162"/>
      <c r="DG150" s="162"/>
      <c r="DH150" s="162"/>
      <c r="DI150" s="162"/>
      <c r="DJ150" s="162"/>
      <c r="DK150" s="162"/>
      <c r="DL150" s="162"/>
      <c r="DM150" s="162"/>
      <c r="DN150" s="162"/>
      <c r="DO150" s="162"/>
      <c r="DP150" s="162"/>
      <c r="DQ150" s="162"/>
      <c r="DR150" s="162"/>
      <c r="DS150" s="162"/>
      <c r="DT150" s="162"/>
      <c r="DU150" s="162"/>
      <c r="DV150" s="162"/>
      <c r="DW150" s="162"/>
      <c r="DX150" s="162"/>
      <c r="DY150" s="162"/>
      <c r="DZ150" s="162"/>
      <c r="EA150" s="162"/>
      <c r="EB150" s="162"/>
      <c r="EC150" s="162"/>
      <c r="ED150" s="162"/>
      <c r="EE150" s="162"/>
      <c r="EF150" s="162"/>
      <c r="EG150" s="162"/>
      <c r="EH150" s="162"/>
      <c r="EI150" s="162"/>
      <c r="EJ150" s="162"/>
      <c r="EK150" s="162"/>
      <c r="EL150" s="162"/>
      <c r="EM150" s="162"/>
      <c r="EN150" s="162"/>
      <c r="EO150" s="162"/>
      <c r="EP150" s="162"/>
      <c r="EQ150" s="162"/>
      <c r="ER150" s="162"/>
      <c r="ES150" s="162"/>
      <c r="ET150" s="162"/>
      <c r="EU150" s="162"/>
      <c r="EV150" s="162"/>
      <c r="EW150" s="162"/>
      <c r="EX150" s="162"/>
      <c r="EY150" s="162"/>
      <c r="EZ150" s="162"/>
      <c r="FA150" s="162"/>
      <c r="FB150" s="162"/>
      <c r="FC150" s="162"/>
      <c r="FD150" s="162"/>
      <c r="FE150" s="162"/>
      <c r="FF150" s="162"/>
      <c r="FG150" s="162"/>
      <c r="FH150" s="162"/>
      <c r="FI150" s="162"/>
      <c r="FJ150" s="162"/>
      <c r="FK150" s="162"/>
      <c r="FL150" s="162"/>
      <c r="FM150" s="162"/>
      <c r="FN150" s="162"/>
      <c r="FO150" s="162"/>
      <c r="FP150" s="162"/>
      <c r="FQ150" s="162"/>
      <c r="FR150" s="162"/>
      <c r="FS150" s="162"/>
      <c r="FT150" s="162"/>
      <c r="FU150" s="162"/>
      <c r="FV150" s="162"/>
      <c r="FW150" s="162"/>
      <c r="FX150" s="162"/>
      <c r="FY150" s="162"/>
      <c r="FZ150" s="162"/>
      <c r="GA150" s="162"/>
      <c r="GB150" s="162"/>
      <c r="GC150" s="162"/>
      <c r="GD150" s="162"/>
      <c r="GE150" s="162"/>
      <c r="GF150" s="162"/>
      <c r="GG150" s="162"/>
      <c r="GH150" s="162"/>
      <c r="GI150" s="162"/>
      <c r="GJ150" s="162"/>
      <c r="GK150" s="162"/>
      <c r="GL150" s="162"/>
      <c r="GM150" s="162"/>
      <c r="GN150" s="162"/>
      <c r="GO150" s="162"/>
      <c r="GP150" s="162"/>
      <c r="GQ150" s="162"/>
      <c r="GR150" s="162"/>
      <c r="GS150" s="162"/>
      <c r="GT150" s="162"/>
      <c r="GU150" s="162"/>
      <c r="GV150" s="162"/>
      <c r="GW150" s="162"/>
      <c r="GX150" s="162"/>
      <c r="GY150" s="162"/>
      <c r="GZ150" s="162"/>
      <c r="HA150" s="162"/>
      <c r="HB150" s="162"/>
      <c r="HC150" s="162"/>
      <c r="HD150" s="162"/>
      <c r="HE150" s="162"/>
      <c r="HF150" s="162"/>
      <c r="HG150" s="162"/>
      <c r="HH150" s="162"/>
      <c r="HI150" s="162"/>
      <c r="HJ150" s="162"/>
      <c r="HK150" s="162"/>
      <c r="HL150" s="162"/>
      <c r="HM150" s="162"/>
      <c r="HN150" s="162"/>
      <c r="HO150" s="162"/>
      <c r="HP150" s="162"/>
      <c r="HQ150" s="162"/>
      <c r="HR150" s="162"/>
      <c r="HS150" s="162"/>
      <c r="HT150" s="162"/>
      <c r="HU150" s="162"/>
      <c r="HV150" s="162"/>
      <c r="HW150" s="162"/>
      <c r="HX150" s="162"/>
      <c r="HY150" s="162"/>
      <c r="HZ150" s="162"/>
      <c r="IA150" s="162"/>
      <c r="IB150" s="162"/>
      <c r="IC150" s="162"/>
      <c r="ID150" s="162"/>
      <c r="IE150" s="162"/>
      <c r="IF150" s="162"/>
      <c r="IG150" s="162"/>
      <c r="IH150" s="162"/>
      <c r="II150" s="162"/>
      <c r="IJ150" s="162"/>
      <c r="IK150" s="162"/>
      <c r="IL150" s="162"/>
      <c r="IM150" s="162"/>
      <c r="IN150" s="162"/>
      <c r="IO150" s="162"/>
      <c r="IP150" s="162"/>
      <c r="IQ150" s="162"/>
      <c r="IR150" s="162"/>
      <c r="IS150" s="162"/>
      <c r="IT150" s="162"/>
      <c r="IU150" s="162"/>
      <c r="IV150" s="162"/>
    </row>
    <row r="151" spans="1:256" s="231" customFormat="1" ht="31.5" customHeight="1">
      <c r="A151" s="224" t="s">
        <v>485</v>
      </c>
      <c r="B151" s="225" t="s">
        <v>268</v>
      </c>
      <c r="C151" s="226" t="s">
        <v>269</v>
      </c>
      <c r="D151" s="225" t="s">
        <v>17</v>
      </c>
      <c r="E151" s="227">
        <v>1</v>
      </c>
      <c r="F151" s="228">
        <v>338.98</v>
      </c>
      <c r="G151" s="228">
        <f t="shared" si="13"/>
        <v>445.69</v>
      </c>
      <c r="H151" s="229">
        <f t="shared" si="14"/>
        <v>445.69</v>
      </c>
      <c r="I151" s="230"/>
      <c r="J151" s="162"/>
      <c r="K151" s="162"/>
      <c r="L151" s="162"/>
      <c r="M151" s="162"/>
      <c r="N151" s="162"/>
      <c r="O151" s="162"/>
      <c r="P151" s="162"/>
      <c r="Q151" s="162"/>
      <c r="R151" s="162"/>
      <c r="S151" s="162"/>
      <c r="T151" s="162"/>
      <c r="U151" s="162"/>
      <c r="V151" s="162"/>
      <c r="W151" s="162"/>
      <c r="X151" s="162"/>
      <c r="Y151" s="162"/>
      <c r="Z151" s="162"/>
      <c r="AA151" s="162"/>
      <c r="AB151" s="162"/>
      <c r="AC151" s="162"/>
      <c r="AD151" s="162"/>
      <c r="AE151" s="162"/>
      <c r="AF151" s="162"/>
      <c r="AG151" s="162"/>
      <c r="AH151" s="162"/>
      <c r="AI151" s="162"/>
      <c r="AJ151" s="162"/>
      <c r="AK151" s="162"/>
      <c r="AL151" s="162"/>
      <c r="AM151" s="162"/>
      <c r="AN151" s="162"/>
      <c r="AO151" s="162"/>
      <c r="AP151" s="162"/>
      <c r="AQ151" s="162"/>
      <c r="AR151" s="162"/>
      <c r="AS151" s="162"/>
      <c r="AT151" s="162"/>
      <c r="AU151" s="162"/>
      <c r="AV151" s="162"/>
      <c r="AW151" s="162"/>
      <c r="AX151" s="162"/>
      <c r="AY151" s="162"/>
      <c r="AZ151" s="162"/>
      <c r="BA151" s="162"/>
      <c r="BB151" s="162"/>
      <c r="BC151" s="162"/>
      <c r="BD151" s="162"/>
      <c r="BE151" s="162"/>
      <c r="BF151" s="162"/>
      <c r="BG151" s="162"/>
      <c r="BH151" s="162"/>
      <c r="BI151" s="162"/>
      <c r="BJ151" s="162"/>
      <c r="BK151" s="162"/>
      <c r="BL151" s="162"/>
      <c r="BM151" s="162"/>
      <c r="BN151" s="162"/>
      <c r="BO151" s="162"/>
      <c r="BP151" s="162"/>
      <c r="BQ151" s="162"/>
      <c r="BR151" s="162"/>
      <c r="BS151" s="162"/>
      <c r="BT151" s="162"/>
      <c r="BU151" s="162"/>
      <c r="BV151" s="162"/>
      <c r="BW151" s="162"/>
      <c r="BX151" s="162"/>
      <c r="BY151" s="162"/>
      <c r="BZ151" s="162"/>
      <c r="CA151" s="162"/>
      <c r="CB151" s="162"/>
      <c r="CC151" s="162"/>
      <c r="CD151" s="162"/>
      <c r="CE151" s="162"/>
      <c r="CF151" s="162"/>
      <c r="CG151" s="162"/>
      <c r="CH151" s="162"/>
      <c r="CI151" s="162"/>
      <c r="CJ151" s="162"/>
      <c r="CK151" s="162"/>
      <c r="CL151" s="162"/>
      <c r="CM151" s="162"/>
      <c r="CN151" s="162"/>
      <c r="CO151" s="162"/>
      <c r="CP151" s="162"/>
      <c r="CQ151" s="162"/>
      <c r="CR151" s="162"/>
      <c r="CS151" s="162"/>
      <c r="CT151" s="162"/>
      <c r="CU151" s="162"/>
      <c r="CV151" s="162"/>
      <c r="CW151" s="162"/>
      <c r="CX151" s="162"/>
      <c r="CY151" s="162"/>
      <c r="CZ151" s="162"/>
      <c r="DA151" s="162"/>
      <c r="DB151" s="162"/>
      <c r="DC151" s="162"/>
      <c r="DD151" s="162"/>
      <c r="DE151" s="162"/>
      <c r="DF151" s="162"/>
      <c r="DG151" s="162"/>
      <c r="DH151" s="162"/>
      <c r="DI151" s="162"/>
      <c r="DJ151" s="162"/>
      <c r="DK151" s="162"/>
      <c r="DL151" s="162"/>
      <c r="DM151" s="162"/>
      <c r="DN151" s="162"/>
      <c r="DO151" s="162"/>
      <c r="DP151" s="162"/>
      <c r="DQ151" s="162"/>
      <c r="DR151" s="162"/>
      <c r="DS151" s="162"/>
      <c r="DT151" s="162"/>
      <c r="DU151" s="162"/>
      <c r="DV151" s="162"/>
      <c r="DW151" s="162"/>
      <c r="DX151" s="162"/>
      <c r="DY151" s="162"/>
      <c r="DZ151" s="162"/>
      <c r="EA151" s="162"/>
      <c r="EB151" s="162"/>
      <c r="EC151" s="162"/>
      <c r="ED151" s="162"/>
      <c r="EE151" s="162"/>
      <c r="EF151" s="162"/>
      <c r="EG151" s="162"/>
      <c r="EH151" s="162"/>
      <c r="EI151" s="162"/>
      <c r="EJ151" s="162"/>
      <c r="EK151" s="162"/>
      <c r="EL151" s="162"/>
      <c r="EM151" s="162"/>
      <c r="EN151" s="162"/>
      <c r="EO151" s="162"/>
      <c r="EP151" s="162"/>
      <c r="EQ151" s="162"/>
      <c r="ER151" s="162"/>
      <c r="ES151" s="162"/>
      <c r="ET151" s="162"/>
      <c r="EU151" s="162"/>
      <c r="EV151" s="162"/>
      <c r="EW151" s="162"/>
      <c r="EX151" s="162"/>
      <c r="EY151" s="162"/>
      <c r="EZ151" s="162"/>
      <c r="FA151" s="162"/>
      <c r="FB151" s="162"/>
      <c r="FC151" s="162"/>
      <c r="FD151" s="162"/>
      <c r="FE151" s="162"/>
      <c r="FF151" s="162"/>
      <c r="FG151" s="162"/>
      <c r="FH151" s="162"/>
      <c r="FI151" s="162"/>
      <c r="FJ151" s="162"/>
      <c r="FK151" s="162"/>
      <c r="FL151" s="162"/>
      <c r="FM151" s="162"/>
      <c r="FN151" s="162"/>
      <c r="FO151" s="162"/>
      <c r="FP151" s="162"/>
      <c r="FQ151" s="162"/>
      <c r="FR151" s="162"/>
      <c r="FS151" s="162"/>
      <c r="FT151" s="162"/>
      <c r="FU151" s="162"/>
      <c r="FV151" s="162"/>
      <c r="FW151" s="162"/>
      <c r="FX151" s="162"/>
      <c r="FY151" s="162"/>
      <c r="FZ151" s="162"/>
      <c r="GA151" s="162"/>
      <c r="GB151" s="162"/>
      <c r="GC151" s="162"/>
      <c r="GD151" s="162"/>
      <c r="GE151" s="162"/>
      <c r="GF151" s="162"/>
      <c r="GG151" s="162"/>
      <c r="GH151" s="162"/>
      <c r="GI151" s="162"/>
      <c r="GJ151" s="162"/>
      <c r="GK151" s="162"/>
      <c r="GL151" s="162"/>
      <c r="GM151" s="162"/>
      <c r="GN151" s="162"/>
      <c r="GO151" s="162"/>
      <c r="GP151" s="162"/>
      <c r="GQ151" s="162"/>
      <c r="GR151" s="162"/>
      <c r="GS151" s="162"/>
      <c r="GT151" s="162"/>
      <c r="GU151" s="162"/>
      <c r="GV151" s="162"/>
      <c r="GW151" s="162"/>
      <c r="GX151" s="162"/>
      <c r="GY151" s="162"/>
      <c r="GZ151" s="162"/>
      <c r="HA151" s="162"/>
      <c r="HB151" s="162"/>
      <c r="HC151" s="162"/>
      <c r="HD151" s="162"/>
      <c r="HE151" s="162"/>
      <c r="HF151" s="162"/>
      <c r="HG151" s="162"/>
      <c r="HH151" s="162"/>
      <c r="HI151" s="162"/>
      <c r="HJ151" s="162"/>
      <c r="HK151" s="162"/>
      <c r="HL151" s="162"/>
      <c r="HM151" s="162"/>
      <c r="HN151" s="162"/>
      <c r="HO151" s="162"/>
      <c r="HP151" s="162"/>
      <c r="HQ151" s="162"/>
      <c r="HR151" s="162"/>
      <c r="HS151" s="162"/>
      <c r="HT151" s="162"/>
      <c r="HU151" s="162"/>
      <c r="HV151" s="162"/>
      <c r="HW151" s="162"/>
      <c r="HX151" s="162"/>
      <c r="HY151" s="162"/>
      <c r="HZ151" s="162"/>
      <c r="IA151" s="162"/>
      <c r="IB151" s="162"/>
      <c r="IC151" s="162"/>
      <c r="ID151" s="162"/>
      <c r="IE151" s="162"/>
      <c r="IF151" s="162"/>
      <c r="IG151" s="162"/>
      <c r="IH151" s="162"/>
      <c r="II151" s="162"/>
      <c r="IJ151" s="162"/>
      <c r="IK151" s="162"/>
      <c r="IL151" s="162"/>
      <c r="IM151" s="162"/>
      <c r="IN151" s="162"/>
      <c r="IO151" s="162"/>
      <c r="IP151" s="162"/>
      <c r="IQ151" s="162"/>
      <c r="IR151" s="162"/>
      <c r="IS151" s="162"/>
      <c r="IT151" s="162"/>
      <c r="IU151" s="162"/>
      <c r="IV151" s="162"/>
    </row>
    <row r="152" spans="1:256" s="231" customFormat="1" ht="17.100000000000001" customHeight="1">
      <c r="A152" s="224" t="s">
        <v>486</v>
      </c>
      <c r="B152" s="225" t="s">
        <v>270</v>
      </c>
      <c r="C152" s="226" t="s">
        <v>271</v>
      </c>
      <c r="D152" s="225" t="s">
        <v>17</v>
      </c>
      <c r="E152" s="227">
        <v>10</v>
      </c>
      <c r="F152" s="228">
        <v>16.21</v>
      </c>
      <c r="G152" s="228">
        <f t="shared" si="13"/>
        <v>21.31</v>
      </c>
      <c r="H152" s="229">
        <f t="shared" si="14"/>
        <v>213.1</v>
      </c>
      <c r="I152" s="230"/>
      <c r="J152" s="162"/>
      <c r="K152" s="162"/>
      <c r="L152" s="162"/>
      <c r="M152" s="162"/>
      <c r="N152" s="162"/>
      <c r="O152" s="162"/>
      <c r="P152" s="162"/>
      <c r="Q152" s="162"/>
      <c r="R152" s="162"/>
      <c r="S152" s="162"/>
      <c r="T152" s="162"/>
      <c r="U152" s="162"/>
      <c r="V152" s="162"/>
      <c r="W152" s="162"/>
      <c r="X152" s="162"/>
      <c r="Y152" s="162"/>
      <c r="Z152" s="162"/>
      <c r="AA152" s="162"/>
      <c r="AB152" s="162"/>
      <c r="AC152" s="162"/>
      <c r="AD152" s="162"/>
      <c r="AE152" s="162"/>
      <c r="AF152" s="162"/>
      <c r="AG152" s="162"/>
      <c r="AH152" s="162"/>
      <c r="AI152" s="162"/>
      <c r="AJ152" s="162"/>
      <c r="AK152" s="162"/>
      <c r="AL152" s="162"/>
      <c r="AM152" s="162"/>
      <c r="AN152" s="162"/>
      <c r="AO152" s="162"/>
      <c r="AP152" s="162"/>
      <c r="AQ152" s="162"/>
      <c r="AR152" s="162"/>
      <c r="AS152" s="162"/>
      <c r="AT152" s="162"/>
      <c r="AU152" s="162"/>
      <c r="AV152" s="162"/>
      <c r="AW152" s="162"/>
      <c r="AX152" s="162"/>
      <c r="AY152" s="162"/>
      <c r="AZ152" s="162"/>
      <c r="BA152" s="162"/>
      <c r="BB152" s="162"/>
      <c r="BC152" s="162"/>
      <c r="BD152" s="162"/>
      <c r="BE152" s="162"/>
      <c r="BF152" s="162"/>
      <c r="BG152" s="162"/>
      <c r="BH152" s="162"/>
      <c r="BI152" s="162"/>
      <c r="BJ152" s="162"/>
      <c r="BK152" s="162"/>
      <c r="BL152" s="162"/>
      <c r="BM152" s="162"/>
      <c r="BN152" s="162"/>
      <c r="BO152" s="162"/>
      <c r="BP152" s="162"/>
      <c r="BQ152" s="162"/>
      <c r="BR152" s="162"/>
      <c r="BS152" s="162"/>
      <c r="BT152" s="162"/>
      <c r="BU152" s="162"/>
      <c r="BV152" s="162"/>
      <c r="BW152" s="162"/>
      <c r="BX152" s="162"/>
      <c r="BY152" s="162"/>
      <c r="BZ152" s="162"/>
      <c r="CA152" s="162"/>
      <c r="CB152" s="162"/>
      <c r="CC152" s="162"/>
      <c r="CD152" s="162"/>
      <c r="CE152" s="162"/>
      <c r="CF152" s="162"/>
      <c r="CG152" s="162"/>
      <c r="CH152" s="162"/>
      <c r="CI152" s="162"/>
      <c r="CJ152" s="162"/>
      <c r="CK152" s="162"/>
      <c r="CL152" s="162"/>
      <c r="CM152" s="162"/>
      <c r="CN152" s="162"/>
      <c r="CO152" s="162"/>
      <c r="CP152" s="162"/>
      <c r="CQ152" s="162"/>
      <c r="CR152" s="162"/>
      <c r="CS152" s="162"/>
      <c r="CT152" s="162"/>
      <c r="CU152" s="162"/>
      <c r="CV152" s="162"/>
      <c r="CW152" s="162"/>
      <c r="CX152" s="162"/>
      <c r="CY152" s="162"/>
      <c r="CZ152" s="162"/>
      <c r="DA152" s="162"/>
      <c r="DB152" s="162"/>
      <c r="DC152" s="162"/>
      <c r="DD152" s="162"/>
      <c r="DE152" s="162"/>
      <c r="DF152" s="162"/>
      <c r="DG152" s="162"/>
      <c r="DH152" s="162"/>
      <c r="DI152" s="162"/>
      <c r="DJ152" s="162"/>
      <c r="DK152" s="162"/>
      <c r="DL152" s="162"/>
      <c r="DM152" s="162"/>
      <c r="DN152" s="162"/>
      <c r="DO152" s="162"/>
      <c r="DP152" s="162"/>
      <c r="DQ152" s="162"/>
      <c r="DR152" s="162"/>
      <c r="DS152" s="162"/>
      <c r="DT152" s="162"/>
      <c r="DU152" s="162"/>
      <c r="DV152" s="162"/>
      <c r="DW152" s="162"/>
      <c r="DX152" s="162"/>
      <c r="DY152" s="162"/>
      <c r="DZ152" s="162"/>
      <c r="EA152" s="162"/>
      <c r="EB152" s="162"/>
      <c r="EC152" s="162"/>
      <c r="ED152" s="162"/>
      <c r="EE152" s="162"/>
      <c r="EF152" s="162"/>
      <c r="EG152" s="162"/>
      <c r="EH152" s="162"/>
      <c r="EI152" s="162"/>
      <c r="EJ152" s="162"/>
      <c r="EK152" s="162"/>
      <c r="EL152" s="162"/>
      <c r="EM152" s="162"/>
      <c r="EN152" s="162"/>
      <c r="EO152" s="162"/>
      <c r="EP152" s="162"/>
      <c r="EQ152" s="162"/>
      <c r="ER152" s="162"/>
      <c r="ES152" s="162"/>
      <c r="ET152" s="162"/>
      <c r="EU152" s="162"/>
      <c r="EV152" s="162"/>
      <c r="EW152" s="162"/>
      <c r="EX152" s="162"/>
      <c r="EY152" s="162"/>
      <c r="EZ152" s="162"/>
      <c r="FA152" s="162"/>
      <c r="FB152" s="162"/>
      <c r="FC152" s="162"/>
      <c r="FD152" s="162"/>
      <c r="FE152" s="162"/>
      <c r="FF152" s="162"/>
      <c r="FG152" s="162"/>
      <c r="FH152" s="162"/>
      <c r="FI152" s="162"/>
      <c r="FJ152" s="162"/>
      <c r="FK152" s="162"/>
      <c r="FL152" s="162"/>
      <c r="FM152" s="162"/>
      <c r="FN152" s="162"/>
      <c r="FO152" s="162"/>
      <c r="FP152" s="162"/>
      <c r="FQ152" s="162"/>
      <c r="FR152" s="162"/>
      <c r="FS152" s="162"/>
      <c r="FT152" s="162"/>
      <c r="FU152" s="162"/>
      <c r="FV152" s="162"/>
      <c r="FW152" s="162"/>
      <c r="FX152" s="162"/>
      <c r="FY152" s="162"/>
      <c r="FZ152" s="162"/>
      <c r="GA152" s="162"/>
      <c r="GB152" s="162"/>
      <c r="GC152" s="162"/>
      <c r="GD152" s="162"/>
      <c r="GE152" s="162"/>
      <c r="GF152" s="162"/>
      <c r="GG152" s="162"/>
      <c r="GH152" s="162"/>
      <c r="GI152" s="162"/>
      <c r="GJ152" s="162"/>
      <c r="GK152" s="162"/>
      <c r="GL152" s="162"/>
      <c r="GM152" s="162"/>
      <c r="GN152" s="162"/>
      <c r="GO152" s="162"/>
      <c r="GP152" s="162"/>
      <c r="GQ152" s="162"/>
      <c r="GR152" s="162"/>
      <c r="GS152" s="162"/>
      <c r="GT152" s="162"/>
      <c r="GU152" s="162"/>
      <c r="GV152" s="162"/>
      <c r="GW152" s="162"/>
      <c r="GX152" s="162"/>
      <c r="GY152" s="162"/>
      <c r="GZ152" s="162"/>
      <c r="HA152" s="162"/>
      <c r="HB152" s="162"/>
      <c r="HC152" s="162"/>
      <c r="HD152" s="162"/>
      <c r="HE152" s="162"/>
      <c r="HF152" s="162"/>
      <c r="HG152" s="162"/>
      <c r="HH152" s="162"/>
      <c r="HI152" s="162"/>
      <c r="HJ152" s="162"/>
      <c r="HK152" s="162"/>
      <c r="HL152" s="162"/>
      <c r="HM152" s="162"/>
      <c r="HN152" s="162"/>
      <c r="HO152" s="162"/>
      <c r="HP152" s="162"/>
      <c r="HQ152" s="162"/>
      <c r="HR152" s="162"/>
      <c r="HS152" s="162"/>
      <c r="HT152" s="162"/>
      <c r="HU152" s="162"/>
      <c r="HV152" s="162"/>
      <c r="HW152" s="162"/>
      <c r="HX152" s="162"/>
      <c r="HY152" s="162"/>
      <c r="HZ152" s="162"/>
      <c r="IA152" s="162"/>
      <c r="IB152" s="162"/>
      <c r="IC152" s="162"/>
      <c r="ID152" s="162"/>
      <c r="IE152" s="162"/>
      <c r="IF152" s="162"/>
      <c r="IG152" s="162"/>
      <c r="IH152" s="162"/>
      <c r="II152" s="162"/>
      <c r="IJ152" s="162"/>
      <c r="IK152" s="162"/>
      <c r="IL152" s="162"/>
      <c r="IM152" s="162"/>
      <c r="IN152" s="162"/>
      <c r="IO152" s="162"/>
      <c r="IP152" s="162"/>
      <c r="IQ152" s="162"/>
      <c r="IR152" s="162"/>
      <c r="IS152" s="162"/>
      <c r="IT152" s="162"/>
      <c r="IU152" s="162"/>
      <c r="IV152" s="162"/>
    </row>
    <row r="153" spans="1:256" s="231" customFormat="1" ht="17.100000000000001" customHeight="1">
      <c r="A153" s="224" t="s">
        <v>487</v>
      </c>
      <c r="B153" s="225" t="s">
        <v>272</v>
      </c>
      <c r="C153" s="226" t="s">
        <v>273</v>
      </c>
      <c r="D153" s="225" t="s">
        <v>17</v>
      </c>
      <c r="E153" s="227">
        <v>4</v>
      </c>
      <c r="F153" s="228">
        <v>16.21</v>
      </c>
      <c r="G153" s="228">
        <f t="shared" si="13"/>
        <v>21.31</v>
      </c>
      <c r="H153" s="229">
        <f t="shared" si="14"/>
        <v>85.24</v>
      </c>
      <c r="I153" s="230"/>
      <c r="J153" s="162"/>
      <c r="K153" s="162"/>
      <c r="L153" s="162"/>
      <c r="M153" s="162"/>
      <c r="N153" s="162"/>
      <c r="O153" s="162"/>
      <c r="P153" s="162"/>
      <c r="Q153" s="162"/>
      <c r="R153" s="162"/>
      <c r="S153" s="162"/>
      <c r="T153" s="162"/>
      <c r="U153" s="162"/>
      <c r="V153" s="162"/>
      <c r="W153" s="162"/>
      <c r="X153" s="162"/>
      <c r="Y153" s="162"/>
      <c r="Z153" s="162"/>
      <c r="AA153" s="162"/>
      <c r="AB153" s="162"/>
      <c r="AC153" s="162"/>
      <c r="AD153" s="162"/>
      <c r="AE153" s="162"/>
      <c r="AF153" s="162"/>
      <c r="AG153" s="162"/>
      <c r="AH153" s="162"/>
      <c r="AI153" s="162"/>
      <c r="AJ153" s="162"/>
      <c r="AK153" s="162"/>
      <c r="AL153" s="162"/>
      <c r="AM153" s="162"/>
      <c r="AN153" s="162"/>
      <c r="AO153" s="162"/>
      <c r="AP153" s="162"/>
      <c r="AQ153" s="162"/>
      <c r="AR153" s="162"/>
      <c r="AS153" s="162"/>
      <c r="AT153" s="162"/>
      <c r="AU153" s="162"/>
      <c r="AV153" s="162"/>
      <c r="AW153" s="162"/>
      <c r="AX153" s="162"/>
      <c r="AY153" s="162"/>
      <c r="AZ153" s="162"/>
      <c r="BA153" s="162"/>
      <c r="BB153" s="162"/>
      <c r="BC153" s="162"/>
      <c r="BD153" s="162"/>
      <c r="BE153" s="162"/>
      <c r="BF153" s="162"/>
      <c r="BG153" s="162"/>
      <c r="BH153" s="162"/>
      <c r="BI153" s="162"/>
      <c r="BJ153" s="162"/>
      <c r="BK153" s="162"/>
      <c r="BL153" s="162"/>
      <c r="BM153" s="162"/>
      <c r="BN153" s="162"/>
      <c r="BO153" s="162"/>
      <c r="BP153" s="162"/>
      <c r="BQ153" s="162"/>
      <c r="BR153" s="162"/>
      <c r="BS153" s="162"/>
      <c r="BT153" s="162"/>
      <c r="BU153" s="162"/>
      <c r="BV153" s="162"/>
      <c r="BW153" s="162"/>
      <c r="BX153" s="162"/>
      <c r="BY153" s="162"/>
      <c r="BZ153" s="162"/>
      <c r="CA153" s="162"/>
      <c r="CB153" s="162"/>
      <c r="CC153" s="162"/>
      <c r="CD153" s="162"/>
      <c r="CE153" s="162"/>
      <c r="CF153" s="162"/>
      <c r="CG153" s="162"/>
      <c r="CH153" s="162"/>
      <c r="CI153" s="162"/>
      <c r="CJ153" s="162"/>
      <c r="CK153" s="162"/>
      <c r="CL153" s="162"/>
      <c r="CM153" s="162"/>
      <c r="CN153" s="162"/>
      <c r="CO153" s="162"/>
      <c r="CP153" s="162"/>
      <c r="CQ153" s="162"/>
      <c r="CR153" s="162"/>
      <c r="CS153" s="162"/>
      <c r="CT153" s="162"/>
      <c r="CU153" s="162"/>
      <c r="CV153" s="162"/>
      <c r="CW153" s="162"/>
      <c r="CX153" s="162"/>
      <c r="CY153" s="162"/>
      <c r="CZ153" s="162"/>
      <c r="DA153" s="162"/>
      <c r="DB153" s="162"/>
      <c r="DC153" s="162"/>
      <c r="DD153" s="162"/>
      <c r="DE153" s="162"/>
      <c r="DF153" s="162"/>
      <c r="DG153" s="162"/>
      <c r="DH153" s="162"/>
      <c r="DI153" s="162"/>
      <c r="DJ153" s="162"/>
      <c r="DK153" s="162"/>
      <c r="DL153" s="162"/>
      <c r="DM153" s="162"/>
      <c r="DN153" s="162"/>
      <c r="DO153" s="162"/>
      <c r="DP153" s="162"/>
      <c r="DQ153" s="162"/>
      <c r="DR153" s="162"/>
      <c r="DS153" s="162"/>
      <c r="DT153" s="162"/>
      <c r="DU153" s="162"/>
      <c r="DV153" s="162"/>
      <c r="DW153" s="162"/>
      <c r="DX153" s="162"/>
      <c r="DY153" s="162"/>
      <c r="DZ153" s="162"/>
      <c r="EA153" s="162"/>
      <c r="EB153" s="162"/>
      <c r="EC153" s="162"/>
      <c r="ED153" s="162"/>
      <c r="EE153" s="162"/>
      <c r="EF153" s="162"/>
      <c r="EG153" s="162"/>
      <c r="EH153" s="162"/>
      <c r="EI153" s="162"/>
      <c r="EJ153" s="162"/>
      <c r="EK153" s="162"/>
      <c r="EL153" s="162"/>
      <c r="EM153" s="162"/>
      <c r="EN153" s="162"/>
      <c r="EO153" s="162"/>
      <c r="EP153" s="162"/>
      <c r="EQ153" s="162"/>
      <c r="ER153" s="162"/>
      <c r="ES153" s="162"/>
      <c r="ET153" s="162"/>
      <c r="EU153" s="162"/>
      <c r="EV153" s="162"/>
      <c r="EW153" s="162"/>
      <c r="EX153" s="162"/>
      <c r="EY153" s="162"/>
      <c r="EZ153" s="162"/>
      <c r="FA153" s="162"/>
      <c r="FB153" s="162"/>
      <c r="FC153" s="162"/>
      <c r="FD153" s="162"/>
      <c r="FE153" s="162"/>
      <c r="FF153" s="162"/>
      <c r="FG153" s="162"/>
      <c r="FH153" s="162"/>
      <c r="FI153" s="162"/>
      <c r="FJ153" s="162"/>
      <c r="FK153" s="162"/>
      <c r="FL153" s="162"/>
      <c r="FM153" s="162"/>
      <c r="FN153" s="162"/>
      <c r="FO153" s="162"/>
      <c r="FP153" s="162"/>
      <c r="FQ153" s="162"/>
      <c r="FR153" s="162"/>
      <c r="FS153" s="162"/>
      <c r="FT153" s="162"/>
      <c r="FU153" s="162"/>
      <c r="FV153" s="162"/>
      <c r="FW153" s="162"/>
      <c r="FX153" s="162"/>
      <c r="FY153" s="162"/>
      <c r="FZ153" s="162"/>
      <c r="GA153" s="162"/>
      <c r="GB153" s="162"/>
      <c r="GC153" s="162"/>
      <c r="GD153" s="162"/>
      <c r="GE153" s="162"/>
      <c r="GF153" s="162"/>
      <c r="GG153" s="162"/>
      <c r="GH153" s="162"/>
      <c r="GI153" s="162"/>
      <c r="GJ153" s="162"/>
      <c r="GK153" s="162"/>
      <c r="GL153" s="162"/>
      <c r="GM153" s="162"/>
      <c r="GN153" s="162"/>
      <c r="GO153" s="162"/>
      <c r="GP153" s="162"/>
      <c r="GQ153" s="162"/>
      <c r="GR153" s="162"/>
      <c r="GS153" s="162"/>
      <c r="GT153" s="162"/>
      <c r="GU153" s="162"/>
      <c r="GV153" s="162"/>
      <c r="GW153" s="162"/>
      <c r="GX153" s="162"/>
      <c r="GY153" s="162"/>
      <c r="GZ153" s="162"/>
      <c r="HA153" s="162"/>
      <c r="HB153" s="162"/>
      <c r="HC153" s="162"/>
      <c r="HD153" s="162"/>
      <c r="HE153" s="162"/>
      <c r="HF153" s="162"/>
      <c r="HG153" s="162"/>
      <c r="HH153" s="162"/>
      <c r="HI153" s="162"/>
      <c r="HJ153" s="162"/>
      <c r="HK153" s="162"/>
      <c r="HL153" s="162"/>
      <c r="HM153" s="162"/>
      <c r="HN153" s="162"/>
      <c r="HO153" s="162"/>
      <c r="HP153" s="162"/>
      <c r="HQ153" s="162"/>
      <c r="HR153" s="162"/>
      <c r="HS153" s="162"/>
      <c r="HT153" s="162"/>
      <c r="HU153" s="162"/>
      <c r="HV153" s="162"/>
      <c r="HW153" s="162"/>
      <c r="HX153" s="162"/>
      <c r="HY153" s="162"/>
      <c r="HZ153" s="162"/>
      <c r="IA153" s="162"/>
      <c r="IB153" s="162"/>
      <c r="IC153" s="162"/>
      <c r="ID153" s="162"/>
      <c r="IE153" s="162"/>
      <c r="IF153" s="162"/>
      <c r="IG153" s="162"/>
      <c r="IH153" s="162"/>
      <c r="II153" s="162"/>
      <c r="IJ153" s="162"/>
      <c r="IK153" s="162"/>
      <c r="IL153" s="162"/>
      <c r="IM153" s="162"/>
      <c r="IN153" s="162"/>
      <c r="IO153" s="162"/>
      <c r="IP153" s="162"/>
      <c r="IQ153" s="162"/>
      <c r="IR153" s="162"/>
      <c r="IS153" s="162"/>
      <c r="IT153" s="162"/>
      <c r="IU153" s="162"/>
      <c r="IV153" s="162"/>
    </row>
    <row r="154" spans="1:256" s="231" customFormat="1" ht="19.5" customHeight="1">
      <c r="A154" s="224" t="s">
        <v>488</v>
      </c>
      <c r="B154" s="225" t="s">
        <v>403</v>
      </c>
      <c r="C154" s="9" t="s">
        <v>515</v>
      </c>
      <c r="D154" s="225" t="s">
        <v>17</v>
      </c>
      <c r="E154" s="227">
        <v>4</v>
      </c>
      <c r="F154" s="228">
        <v>16.21</v>
      </c>
      <c r="G154" s="228">
        <f t="shared" si="13"/>
        <v>21.31</v>
      </c>
      <c r="H154" s="229">
        <f t="shared" si="14"/>
        <v>85.24</v>
      </c>
      <c r="I154" s="230"/>
      <c r="J154" s="162"/>
      <c r="K154" s="162"/>
      <c r="L154" s="162"/>
      <c r="M154" s="162"/>
      <c r="N154" s="162"/>
      <c r="O154" s="162"/>
      <c r="P154" s="162"/>
      <c r="Q154" s="162"/>
      <c r="R154" s="162"/>
      <c r="S154" s="162"/>
      <c r="T154" s="162"/>
      <c r="U154" s="162"/>
      <c r="V154" s="162"/>
      <c r="W154" s="162"/>
      <c r="X154" s="162"/>
      <c r="Y154" s="162"/>
      <c r="Z154" s="162"/>
      <c r="AA154" s="162"/>
      <c r="AB154" s="162"/>
      <c r="AC154" s="162"/>
      <c r="AD154" s="162"/>
      <c r="AE154" s="162"/>
      <c r="AF154" s="162"/>
      <c r="AG154" s="162"/>
      <c r="AH154" s="162"/>
      <c r="AI154" s="162"/>
      <c r="AJ154" s="162"/>
      <c r="AK154" s="162"/>
      <c r="AL154" s="162"/>
      <c r="AM154" s="162"/>
      <c r="AN154" s="162"/>
      <c r="AO154" s="162"/>
      <c r="AP154" s="162"/>
      <c r="AQ154" s="162"/>
      <c r="AR154" s="162"/>
      <c r="AS154" s="162"/>
      <c r="AT154" s="162"/>
      <c r="AU154" s="162"/>
      <c r="AV154" s="162"/>
      <c r="AW154" s="162"/>
      <c r="AX154" s="162"/>
      <c r="AY154" s="162"/>
      <c r="AZ154" s="162"/>
      <c r="BA154" s="162"/>
      <c r="BB154" s="162"/>
      <c r="BC154" s="162"/>
      <c r="BD154" s="162"/>
      <c r="BE154" s="162"/>
      <c r="BF154" s="162"/>
      <c r="BG154" s="162"/>
      <c r="BH154" s="162"/>
      <c r="BI154" s="162"/>
      <c r="BJ154" s="162"/>
      <c r="BK154" s="162"/>
      <c r="BL154" s="162"/>
      <c r="BM154" s="162"/>
      <c r="BN154" s="162"/>
      <c r="BO154" s="162"/>
      <c r="BP154" s="162"/>
      <c r="BQ154" s="162"/>
      <c r="BR154" s="162"/>
      <c r="BS154" s="162"/>
      <c r="BT154" s="162"/>
      <c r="BU154" s="162"/>
      <c r="BV154" s="162"/>
      <c r="BW154" s="162"/>
      <c r="BX154" s="162"/>
      <c r="BY154" s="162"/>
      <c r="BZ154" s="162"/>
      <c r="CA154" s="162"/>
      <c r="CB154" s="162"/>
      <c r="CC154" s="162"/>
      <c r="CD154" s="162"/>
      <c r="CE154" s="162"/>
      <c r="CF154" s="162"/>
      <c r="CG154" s="162"/>
      <c r="CH154" s="162"/>
      <c r="CI154" s="162"/>
      <c r="CJ154" s="162"/>
      <c r="CK154" s="162"/>
      <c r="CL154" s="162"/>
      <c r="CM154" s="162"/>
      <c r="CN154" s="162"/>
      <c r="CO154" s="162"/>
      <c r="CP154" s="162"/>
      <c r="CQ154" s="162"/>
      <c r="CR154" s="162"/>
      <c r="CS154" s="162"/>
      <c r="CT154" s="162"/>
      <c r="CU154" s="162"/>
      <c r="CV154" s="162"/>
      <c r="CW154" s="162"/>
      <c r="CX154" s="162"/>
      <c r="CY154" s="162"/>
      <c r="CZ154" s="162"/>
      <c r="DA154" s="162"/>
      <c r="DB154" s="162"/>
      <c r="DC154" s="162"/>
      <c r="DD154" s="162"/>
      <c r="DE154" s="162"/>
      <c r="DF154" s="162"/>
      <c r="DG154" s="162"/>
      <c r="DH154" s="162"/>
      <c r="DI154" s="162"/>
      <c r="DJ154" s="162"/>
      <c r="DK154" s="162"/>
      <c r="DL154" s="162"/>
      <c r="DM154" s="162"/>
      <c r="DN154" s="162"/>
      <c r="DO154" s="162"/>
      <c r="DP154" s="162"/>
      <c r="DQ154" s="162"/>
      <c r="DR154" s="162"/>
      <c r="DS154" s="162"/>
      <c r="DT154" s="162"/>
      <c r="DU154" s="162"/>
      <c r="DV154" s="162"/>
      <c r="DW154" s="162"/>
      <c r="DX154" s="162"/>
      <c r="DY154" s="162"/>
      <c r="DZ154" s="162"/>
      <c r="EA154" s="162"/>
      <c r="EB154" s="162"/>
      <c r="EC154" s="162"/>
      <c r="ED154" s="162"/>
      <c r="EE154" s="162"/>
      <c r="EF154" s="162"/>
      <c r="EG154" s="162"/>
      <c r="EH154" s="162"/>
      <c r="EI154" s="162"/>
      <c r="EJ154" s="162"/>
      <c r="EK154" s="162"/>
      <c r="EL154" s="162"/>
      <c r="EM154" s="162"/>
      <c r="EN154" s="162"/>
      <c r="EO154" s="162"/>
      <c r="EP154" s="162"/>
      <c r="EQ154" s="162"/>
      <c r="ER154" s="162"/>
      <c r="ES154" s="162"/>
      <c r="ET154" s="162"/>
      <c r="EU154" s="162"/>
      <c r="EV154" s="162"/>
      <c r="EW154" s="162"/>
      <c r="EX154" s="162"/>
      <c r="EY154" s="162"/>
      <c r="EZ154" s="162"/>
      <c r="FA154" s="162"/>
      <c r="FB154" s="162"/>
      <c r="FC154" s="162"/>
      <c r="FD154" s="162"/>
      <c r="FE154" s="162"/>
      <c r="FF154" s="162"/>
      <c r="FG154" s="162"/>
      <c r="FH154" s="162"/>
      <c r="FI154" s="162"/>
      <c r="FJ154" s="162"/>
      <c r="FK154" s="162"/>
      <c r="FL154" s="162"/>
      <c r="FM154" s="162"/>
      <c r="FN154" s="162"/>
      <c r="FO154" s="162"/>
      <c r="FP154" s="162"/>
      <c r="FQ154" s="162"/>
      <c r="FR154" s="162"/>
      <c r="FS154" s="162"/>
      <c r="FT154" s="162"/>
      <c r="FU154" s="162"/>
      <c r="FV154" s="162"/>
      <c r="FW154" s="162"/>
      <c r="FX154" s="162"/>
      <c r="FY154" s="162"/>
      <c r="FZ154" s="162"/>
      <c r="GA154" s="162"/>
      <c r="GB154" s="162"/>
      <c r="GC154" s="162"/>
      <c r="GD154" s="162"/>
      <c r="GE154" s="162"/>
      <c r="GF154" s="162"/>
      <c r="GG154" s="162"/>
      <c r="GH154" s="162"/>
      <c r="GI154" s="162"/>
      <c r="GJ154" s="162"/>
      <c r="GK154" s="162"/>
      <c r="GL154" s="162"/>
      <c r="GM154" s="162"/>
      <c r="GN154" s="162"/>
      <c r="GO154" s="162"/>
      <c r="GP154" s="162"/>
      <c r="GQ154" s="162"/>
      <c r="GR154" s="162"/>
      <c r="GS154" s="162"/>
      <c r="GT154" s="162"/>
      <c r="GU154" s="162"/>
      <c r="GV154" s="162"/>
      <c r="GW154" s="162"/>
      <c r="GX154" s="162"/>
      <c r="GY154" s="162"/>
      <c r="GZ154" s="162"/>
      <c r="HA154" s="162"/>
      <c r="HB154" s="162"/>
      <c r="HC154" s="162"/>
      <c r="HD154" s="162"/>
      <c r="HE154" s="162"/>
      <c r="HF154" s="162"/>
      <c r="HG154" s="162"/>
      <c r="HH154" s="162"/>
      <c r="HI154" s="162"/>
      <c r="HJ154" s="162"/>
      <c r="HK154" s="162"/>
      <c r="HL154" s="162"/>
      <c r="HM154" s="162"/>
      <c r="HN154" s="162"/>
      <c r="HO154" s="162"/>
      <c r="HP154" s="162"/>
      <c r="HQ154" s="162"/>
      <c r="HR154" s="162"/>
      <c r="HS154" s="162"/>
      <c r="HT154" s="162"/>
      <c r="HU154" s="162"/>
      <c r="HV154" s="162"/>
      <c r="HW154" s="162"/>
      <c r="HX154" s="162"/>
      <c r="HY154" s="162"/>
      <c r="HZ154" s="162"/>
      <c r="IA154" s="162"/>
      <c r="IB154" s="162"/>
      <c r="IC154" s="162"/>
      <c r="ID154" s="162"/>
      <c r="IE154" s="162"/>
      <c r="IF154" s="162"/>
      <c r="IG154" s="162"/>
      <c r="IH154" s="162"/>
      <c r="II154" s="162"/>
      <c r="IJ154" s="162"/>
      <c r="IK154" s="162"/>
      <c r="IL154" s="162"/>
      <c r="IM154" s="162"/>
      <c r="IN154" s="162"/>
      <c r="IO154" s="162"/>
      <c r="IP154" s="162"/>
      <c r="IQ154" s="162"/>
      <c r="IR154" s="162"/>
      <c r="IS154" s="162"/>
      <c r="IT154" s="162"/>
      <c r="IU154" s="162"/>
      <c r="IV154" s="162"/>
    </row>
    <row r="155" spans="1:256" s="231" customFormat="1" ht="17.100000000000001" customHeight="1">
      <c r="A155" s="224" t="s">
        <v>489</v>
      </c>
      <c r="B155" s="225" t="s">
        <v>404</v>
      </c>
      <c r="C155" s="226" t="s">
        <v>405</v>
      </c>
      <c r="D155" s="225" t="s">
        <v>17</v>
      </c>
      <c r="E155" s="227">
        <v>15</v>
      </c>
      <c r="F155" s="228">
        <v>40.4</v>
      </c>
      <c r="G155" s="228">
        <f t="shared" si="13"/>
        <v>53.12</v>
      </c>
      <c r="H155" s="229">
        <f>ROUND((E155*G155),2)</f>
        <v>796.8</v>
      </c>
      <c r="I155" s="230"/>
      <c r="J155" s="162"/>
      <c r="K155" s="162"/>
      <c r="L155" s="162"/>
      <c r="M155" s="162"/>
      <c r="N155" s="162"/>
      <c r="O155" s="162"/>
      <c r="P155" s="162"/>
      <c r="Q155" s="162"/>
      <c r="R155" s="162"/>
      <c r="S155" s="162"/>
      <c r="T155" s="162"/>
      <c r="U155" s="162"/>
      <c r="V155" s="162"/>
      <c r="W155" s="162"/>
      <c r="X155" s="162"/>
      <c r="Y155" s="162"/>
      <c r="Z155" s="162"/>
      <c r="AA155" s="162"/>
      <c r="AB155" s="162"/>
      <c r="AC155" s="162"/>
      <c r="AD155" s="162"/>
      <c r="AE155" s="162"/>
      <c r="AF155" s="162"/>
      <c r="AG155" s="162"/>
      <c r="AH155" s="162"/>
      <c r="AI155" s="162"/>
      <c r="AJ155" s="162"/>
      <c r="AK155" s="162"/>
      <c r="AL155" s="162"/>
      <c r="AM155" s="162"/>
      <c r="AN155" s="162"/>
      <c r="AO155" s="162"/>
      <c r="AP155" s="162"/>
      <c r="AQ155" s="162"/>
      <c r="AR155" s="162"/>
      <c r="AS155" s="162"/>
      <c r="AT155" s="162"/>
      <c r="AU155" s="162"/>
      <c r="AV155" s="162"/>
      <c r="AW155" s="162"/>
      <c r="AX155" s="162"/>
      <c r="AY155" s="162"/>
      <c r="AZ155" s="162"/>
      <c r="BA155" s="162"/>
      <c r="BB155" s="162"/>
      <c r="BC155" s="162"/>
      <c r="BD155" s="162"/>
      <c r="BE155" s="162"/>
      <c r="BF155" s="162"/>
      <c r="BG155" s="162"/>
      <c r="BH155" s="162"/>
      <c r="BI155" s="162"/>
      <c r="BJ155" s="162"/>
      <c r="BK155" s="162"/>
      <c r="BL155" s="162"/>
      <c r="BM155" s="162"/>
      <c r="BN155" s="162"/>
      <c r="BO155" s="162"/>
      <c r="BP155" s="162"/>
      <c r="BQ155" s="162"/>
      <c r="BR155" s="162"/>
      <c r="BS155" s="162"/>
      <c r="BT155" s="162"/>
      <c r="BU155" s="162"/>
      <c r="BV155" s="162"/>
      <c r="BW155" s="162"/>
      <c r="BX155" s="162"/>
      <c r="BY155" s="162"/>
      <c r="BZ155" s="162"/>
      <c r="CA155" s="162"/>
      <c r="CB155" s="162"/>
      <c r="CC155" s="162"/>
      <c r="CD155" s="162"/>
      <c r="CE155" s="162"/>
      <c r="CF155" s="162"/>
      <c r="CG155" s="162"/>
      <c r="CH155" s="162"/>
      <c r="CI155" s="162"/>
      <c r="CJ155" s="162"/>
      <c r="CK155" s="162"/>
      <c r="CL155" s="162"/>
      <c r="CM155" s="162"/>
      <c r="CN155" s="162"/>
      <c r="CO155" s="162"/>
      <c r="CP155" s="162"/>
      <c r="CQ155" s="162"/>
      <c r="CR155" s="162"/>
      <c r="CS155" s="162"/>
      <c r="CT155" s="162"/>
      <c r="CU155" s="162"/>
      <c r="CV155" s="162"/>
      <c r="CW155" s="162"/>
      <c r="CX155" s="162"/>
      <c r="CY155" s="162"/>
      <c r="CZ155" s="162"/>
      <c r="DA155" s="162"/>
      <c r="DB155" s="162"/>
      <c r="DC155" s="162"/>
      <c r="DD155" s="162"/>
      <c r="DE155" s="162"/>
      <c r="DF155" s="162"/>
      <c r="DG155" s="162"/>
      <c r="DH155" s="162"/>
      <c r="DI155" s="162"/>
      <c r="DJ155" s="162"/>
      <c r="DK155" s="162"/>
      <c r="DL155" s="162"/>
      <c r="DM155" s="162"/>
      <c r="DN155" s="162"/>
      <c r="DO155" s="162"/>
      <c r="DP155" s="162"/>
      <c r="DQ155" s="162"/>
      <c r="DR155" s="162"/>
      <c r="DS155" s="162"/>
      <c r="DT155" s="162"/>
      <c r="DU155" s="162"/>
      <c r="DV155" s="162"/>
      <c r="DW155" s="162"/>
      <c r="DX155" s="162"/>
      <c r="DY155" s="162"/>
      <c r="DZ155" s="162"/>
      <c r="EA155" s="162"/>
      <c r="EB155" s="162"/>
      <c r="EC155" s="162"/>
      <c r="ED155" s="162"/>
      <c r="EE155" s="162"/>
      <c r="EF155" s="162"/>
      <c r="EG155" s="162"/>
      <c r="EH155" s="162"/>
      <c r="EI155" s="162"/>
      <c r="EJ155" s="162"/>
      <c r="EK155" s="162"/>
      <c r="EL155" s="162"/>
      <c r="EM155" s="162"/>
      <c r="EN155" s="162"/>
      <c r="EO155" s="162"/>
      <c r="EP155" s="162"/>
      <c r="EQ155" s="162"/>
      <c r="ER155" s="162"/>
      <c r="ES155" s="162"/>
      <c r="ET155" s="162"/>
      <c r="EU155" s="162"/>
      <c r="EV155" s="162"/>
      <c r="EW155" s="162"/>
      <c r="EX155" s="162"/>
      <c r="EY155" s="162"/>
      <c r="EZ155" s="162"/>
      <c r="FA155" s="162"/>
      <c r="FB155" s="162"/>
      <c r="FC155" s="162"/>
      <c r="FD155" s="162"/>
      <c r="FE155" s="162"/>
      <c r="FF155" s="162"/>
      <c r="FG155" s="162"/>
      <c r="FH155" s="162"/>
      <c r="FI155" s="162"/>
      <c r="FJ155" s="162"/>
      <c r="FK155" s="162"/>
      <c r="FL155" s="162"/>
      <c r="FM155" s="162"/>
      <c r="FN155" s="162"/>
      <c r="FO155" s="162"/>
      <c r="FP155" s="162"/>
      <c r="FQ155" s="162"/>
      <c r="FR155" s="162"/>
      <c r="FS155" s="162"/>
      <c r="FT155" s="162"/>
      <c r="FU155" s="162"/>
      <c r="FV155" s="162"/>
      <c r="FW155" s="162"/>
      <c r="FX155" s="162"/>
      <c r="FY155" s="162"/>
      <c r="FZ155" s="162"/>
      <c r="GA155" s="162"/>
      <c r="GB155" s="162"/>
      <c r="GC155" s="162"/>
      <c r="GD155" s="162"/>
      <c r="GE155" s="162"/>
      <c r="GF155" s="162"/>
      <c r="GG155" s="162"/>
      <c r="GH155" s="162"/>
      <c r="GI155" s="162"/>
      <c r="GJ155" s="162"/>
      <c r="GK155" s="162"/>
      <c r="GL155" s="162"/>
      <c r="GM155" s="162"/>
      <c r="GN155" s="162"/>
      <c r="GO155" s="162"/>
      <c r="GP155" s="162"/>
      <c r="GQ155" s="162"/>
      <c r="GR155" s="162"/>
      <c r="GS155" s="162"/>
      <c r="GT155" s="162"/>
      <c r="GU155" s="162"/>
      <c r="GV155" s="162"/>
      <c r="GW155" s="162"/>
      <c r="GX155" s="162"/>
      <c r="GY155" s="162"/>
      <c r="GZ155" s="162"/>
      <c r="HA155" s="162"/>
      <c r="HB155" s="162"/>
      <c r="HC155" s="162"/>
      <c r="HD155" s="162"/>
      <c r="HE155" s="162"/>
      <c r="HF155" s="162"/>
      <c r="HG155" s="162"/>
      <c r="HH155" s="162"/>
      <c r="HI155" s="162"/>
      <c r="HJ155" s="162"/>
      <c r="HK155" s="162"/>
      <c r="HL155" s="162"/>
      <c r="HM155" s="162"/>
      <c r="HN155" s="162"/>
      <c r="HO155" s="162"/>
      <c r="HP155" s="162"/>
      <c r="HQ155" s="162"/>
      <c r="HR155" s="162"/>
      <c r="HS155" s="162"/>
      <c r="HT155" s="162"/>
      <c r="HU155" s="162"/>
      <c r="HV155" s="162"/>
      <c r="HW155" s="162"/>
      <c r="HX155" s="162"/>
      <c r="HY155" s="162"/>
      <c r="HZ155" s="162"/>
      <c r="IA155" s="162"/>
      <c r="IB155" s="162"/>
      <c r="IC155" s="162"/>
      <c r="ID155" s="162"/>
      <c r="IE155" s="162"/>
      <c r="IF155" s="162"/>
      <c r="IG155" s="162"/>
      <c r="IH155" s="162"/>
      <c r="II155" s="162"/>
      <c r="IJ155" s="162"/>
      <c r="IK155" s="162"/>
      <c r="IL155" s="162"/>
      <c r="IM155" s="162"/>
      <c r="IN155" s="162"/>
      <c r="IO155" s="162"/>
      <c r="IP155" s="162"/>
      <c r="IQ155" s="162"/>
      <c r="IR155" s="162"/>
      <c r="IS155" s="162"/>
      <c r="IT155" s="162"/>
      <c r="IU155" s="162"/>
      <c r="IV155" s="162"/>
    </row>
    <row r="156" spans="1:256" s="231" customFormat="1" ht="17.100000000000001" customHeight="1">
      <c r="A156" s="224" t="s">
        <v>490</v>
      </c>
      <c r="B156" s="225" t="s">
        <v>402</v>
      </c>
      <c r="C156" s="226" t="s">
        <v>401</v>
      </c>
      <c r="D156" s="225" t="s">
        <v>17</v>
      </c>
      <c r="E156" s="227">
        <v>6</v>
      </c>
      <c r="F156" s="228">
        <v>40.4</v>
      </c>
      <c r="G156" s="228">
        <f t="shared" si="13"/>
        <v>53.12</v>
      </c>
      <c r="H156" s="229">
        <f t="shared" si="14"/>
        <v>318.72000000000003</v>
      </c>
      <c r="I156" s="230"/>
      <c r="J156" s="162"/>
      <c r="K156" s="162"/>
      <c r="L156" s="162"/>
      <c r="M156" s="162"/>
      <c r="N156" s="162"/>
      <c r="O156" s="162"/>
      <c r="P156" s="162"/>
      <c r="Q156" s="162"/>
      <c r="R156" s="162"/>
      <c r="S156" s="162"/>
      <c r="T156" s="162"/>
      <c r="U156" s="162"/>
      <c r="V156" s="162"/>
      <c r="W156" s="162"/>
      <c r="X156" s="162"/>
      <c r="Y156" s="162"/>
      <c r="Z156" s="162"/>
      <c r="AA156" s="162"/>
      <c r="AB156" s="162"/>
      <c r="AC156" s="162"/>
      <c r="AD156" s="162"/>
      <c r="AE156" s="162"/>
      <c r="AF156" s="162"/>
      <c r="AG156" s="162"/>
      <c r="AH156" s="162"/>
      <c r="AI156" s="162"/>
      <c r="AJ156" s="162"/>
      <c r="AK156" s="162"/>
      <c r="AL156" s="162"/>
      <c r="AM156" s="162"/>
      <c r="AN156" s="162"/>
      <c r="AO156" s="162"/>
      <c r="AP156" s="162"/>
      <c r="AQ156" s="162"/>
      <c r="AR156" s="162"/>
      <c r="AS156" s="162"/>
      <c r="AT156" s="162"/>
      <c r="AU156" s="162"/>
      <c r="AV156" s="162"/>
      <c r="AW156" s="162"/>
      <c r="AX156" s="162"/>
      <c r="AY156" s="162"/>
      <c r="AZ156" s="162"/>
      <c r="BA156" s="162"/>
      <c r="BB156" s="162"/>
      <c r="BC156" s="162"/>
      <c r="BD156" s="162"/>
      <c r="BE156" s="162"/>
      <c r="BF156" s="162"/>
      <c r="BG156" s="162"/>
      <c r="BH156" s="162"/>
      <c r="BI156" s="162"/>
      <c r="BJ156" s="162"/>
      <c r="BK156" s="162"/>
      <c r="BL156" s="162"/>
      <c r="BM156" s="162"/>
      <c r="BN156" s="162"/>
      <c r="BO156" s="162"/>
      <c r="BP156" s="162"/>
      <c r="BQ156" s="162"/>
      <c r="BR156" s="162"/>
      <c r="BS156" s="162"/>
      <c r="BT156" s="162"/>
      <c r="BU156" s="162"/>
      <c r="BV156" s="162"/>
      <c r="BW156" s="162"/>
      <c r="BX156" s="162"/>
      <c r="BY156" s="162"/>
      <c r="BZ156" s="162"/>
      <c r="CA156" s="162"/>
      <c r="CB156" s="162"/>
      <c r="CC156" s="162"/>
      <c r="CD156" s="162"/>
      <c r="CE156" s="162"/>
      <c r="CF156" s="162"/>
      <c r="CG156" s="162"/>
      <c r="CH156" s="162"/>
      <c r="CI156" s="162"/>
      <c r="CJ156" s="162"/>
      <c r="CK156" s="162"/>
      <c r="CL156" s="162"/>
      <c r="CM156" s="162"/>
      <c r="CN156" s="162"/>
      <c r="CO156" s="162"/>
      <c r="CP156" s="162"/>
      <c r="CQ156" s="162"/>
      <c r="CR156" s="162"/>
      <c r="CS156" s="162"/>
      <c r="CT156" s="162"/>
      <c r="CU156" s="162"/>
      <c r="CV156" s="162"/>
      <c r="CW156" s="162"/>
      <c r="CX156" s="162"/>
      <c r="CY156" s="162"/>
      <c r="CZ156" s="162"/>
      <c r="DA156" s="162"/>
      <c r="DB156" s="162"/>
      <c r="DC156" s="162"/>
      <c r="DD156" s="162"/>
      <c r="DE156" s="162"/>
      <c r="DF156" s="162"/>
      <c r="DG156" s="162"/>
      <c r="DH156" s="162"/>
      <c r="DI156" s="162"/>
      <c r="DJ156" s="162"/>
      <c r="DK156" s="162"/>
      <c r="DL156" s="162"/>
      <c r="DM156" s="162"/>
      <c r="DN156" s="162"/>
      <c r="DO156" s="162"/>
      <c r="DP156" s="162"/>
      <c r="DQ156" s="162"/>
      <c r="DR156" s="162"/>
      <c r="DS156" s="162"/>
      <c r="DT156" s="162"/>
      <c r="DU156" s="162"/>
      <c r="DV156" s="162"/>
      <c r="DW156" s="162"/>
      <c r="DX156" s="162"/>
      <c r="DY156" s="162"/>
      <c r="DZ156" s="162"/>
      <c r="EA156" s="162"/>
      <c r="EB156" s="162"/>
      <c r="EC156" s="162"/>
      <c r="ED156" s="162"/>
      <c r="EE156" s="162"/>
      <c r="EF156" s="162"/>
      <c r="EG156" s="162"/>
      <c r="EH156" s="162"/>
      <c r="EI156" s="162"/>
      <c r="EJ156" s="162"/>
      <c r="EK156" s="162"/>
      <c r="EL156" s="162"/>
      <c r="EM156" s="162"/>
      <c r="EN156" s="162"/>
      <c r="EO156" s="162"/>
      <c r="EP156" s="162"/>
      <c r="EQ156" s="162"/>
      <c r="ER156" s="162"/>
      <c r="ES156" s="162"/>
      <c r="ET156" s="162"/>
      <c r="EU156" s="162"/>
      <c r="EV156" s="162"/>
      <c r="EW156" s="162"/>
      <c r="EX156" s="162"/>
      <c r="EY156" s="162"/>
      <c r="EZ156" s="162"/>
      <c r="FA156" s="162"/>
      <c r="FB156" s="162"/>
      <c r="FC156" s="162"/>
      <c r="FD156" s="162"/>
      <c r="FE156" s="162"/>
      <c r="FF156" s="162"/>
      <c r="FG156" s="162"/>
      <c r="FH156" s="162"/>
      <c r="FI156" s="162"/>
      <c r="FJ156" s="162"/>
      <c r="FK156" s="162"/>
      <c r="FL156" s="162"/>
      <c r="FM156" s="162"/>
      <c r="FN156" s="162"/>
      <c r="FO156" s="162"/>
      <c r="FP156" s="162"/>
      <c r="FQ156" s="162"/>
      <c r="FR156" s="162"/>
      <c r="FS156" s="162"/>
      <c r="FT156" s="162"/>
      <c r="FU156" s="162"/>
      <c r="FV156" s="162"/>
      <c r="FW156" s="162"/>
      <c r="FX156" s="162"/>
      <c r="FY156" s="162"/>
      <c r="FZ156" s="162"/>
      <c r="GA156" s="162"/>
      <c r="GB156" s="162"/>
      <c r="GC156" s="162"/>
      <c r="GD156" s="162"/>
      <c r="GE156" s="162"/>
      <c r="GF156" s="162"/>
      <c r="GG156" s="162"/>
      <c r="GH156" s="162"/>
      <c r="GI156" s="162"/>
      <c r="GJ156" s="162"/>
      <c r="GK156" s="162"/>
      <c r="GL156" s="162"/>
      <c r="GM156" s="162"/>
      <c r="GN156" s="162"/>
      <c r="GO156" s="162"/>
      <c r="GP156" s="162"/>
      <c r="GQ156" s="162"/>
      <c r="GR156" s="162"/>
      <c r="GS156" s="162"/>
      <c r="GT156" s="162"/>
      <c r="GU156" s="162"/>
      <c r="GV156" s="162"/>
      <c r="GW156" s="162"/>
      <c r="GX156" s="162"/>
      <c r="GY156" s="162"/>
      <c r="GZ156" s="162"/>
      <c r="HA156" s="162"/>
      <c r="HB156" s="162"/>
      <c r="HC156" s="162"/>
      <c r="HD156" s="162"/>
      <c r="HE156" s="162"/>
      <c r="HF156" s="162"/>
      <c r="HG156" s="162"/>
      <c r="HH156" s="162"/>
      <c r="HI156" s="162"/>
      <c r="HJ156" s="162"/>
      <c r="HK156" s="162"/>
      <c r="HL156" s="162"/>
      <c r="HM156" s="162"/>
      <c r="HN156" s="162"/>
      <c r="HO156" s="162"/>
      <c r="HP156" s="162"/>
      <c r="HQ156" s="162"/>
      <c r="HR156" s="162"/>
      <c r="HS156" s="162"/>
      <c r="HT156" s="162"/>
      <c r="HU156" s="162"/>
      <c r="HV156" s="162"/>
      <c r="HW156" s="162"/>
      <c r="HX156" s="162"/>
      <c r="HY156" s="162"/>
      <c r="HZ156" s="162"/>
      <c r="IA156" s="162"/>
      <c r="IB156" s="162"/>
      <c r="IC156" s="162"/>
      <c r="ID156" s="162"/>
      <c r="IE156" s="162"/>
      <c r="IF156" s="162"/>
      <c r="IG156" s="162"/>
      <c r="IH156" s="162"/>
      <c r="II156" s="162"/>
      <c r="IJ156" s="162"/>
      <c r="IK156" s="162"/>
      <c r="IL156" s="162"/>
      <c r="IM156" s="162"/>
      <c r="IN156" s="162"/>
      <c r="IO156" s="162"/>
      <c r="IP156" s="162"/>
      <c r="IQ156" s="162"/>
      <c r="IR156" s="162"/>
      <c r="IS156" s="162"/>
      <c r="IT156" s="162"/>
      <c r="IU156" s="162"/>
      <c r="IV156" s="162"/>
    </row>
    <row r="157" spans="1:256" s="231" customFormat="1" ht="18.75" customHeight="1">
      <c r="A157" s="224" t="s">
        <v>491</v>
      </c>
      <c r="B157" s="225" t="s">
        <v>406</v>
      </c>
      <c r="C157" s="9" t="s">
        <v>514</v>
      </c>
      <c r="D157" s="225" t="s">
        <v>17</v>
      </c>
      <c r="E157" s="227">
        <v>1</v>
      </c>
      <c r="F157" s="228">
        <v>50.15</v>
      </c>
      <c r="G157" s="228">
        <f t="shared" si="13"/>
        <v>65.94</v>
      </c>
      <c r="H157" s="229">
        <f t="shared" si="14"/>
        <v>65.94</v>
      </c>
      <c r="I157" s="230"/>
      <c r="J157" s="162"/>
      <c r="K157" s="162"/>
      <c r="L157" s="162"/>
      <c r="M157" s="162"/>
      <c r="N157" s="162"/>
      <c r="O157" s="162"/>
      <c r="P157" s="162"/>
      <c r="Q157" s="162"/>
      <c r="R157" s="162"/>
      <c r="S157" s="162"/>
      <c r="T157" s="162"/>
      <c r="U157" s="162"/>
      <c r="V157" s="162"/>
      <c r="W157" s="162"/>
      <c r="X157" s="162"/>
      <c r="Y157" s="162"/>
      <c r="Z157" s="162"/>
      <c r="AA157" s="162"/>
      <c r="AB157" s="162"/>
      <c r="AC157" s="162"/>
      <c r="AD157" s="162"/>
      <c r="AE157" s="162"/>
      <c r="AF157" s="162"/>
      <c r="AG157" s="162"/>
      <c r="AH157" s="162"/>
      <c r="AI157" s="162"/>
      <c r="AJ157" s="162"/>
      <c r="AK157" s="162"/>
      <c r="AL157" s="162"/>
      <c r="AM157" s="162"/>
      <c r="AN157" s="162"/>
      <c r="AO157" s="162"/>
      <c r="AP157" s="162"/>
      <c r="AQ157" s="162"/>
      <c r="AR157" s="162"/>
      <c r="AS157" s="162"/>
      <c r="AT157" s="162"/>
      <c r="AU157" s="162"/>
      <c r="AV157" s="162"/>
      <c r="AW157" s="162"/>
      <c r="AX157" s="162"/>
      <c r="AY157" s="162"/>
      <c r="AZ157" s="162"/>
      <c r="BA157" s="162"/>
      <c r="BB157" s="162"/>
      <c r="BC157" s="162"/>
      <c r="BD157" s="162"/>
      <c r="BE157" s="162"/>
      <c r="BF157" s="162"/>
      <c r="BG157" s="162"/>
      <c r="BH157" s="162"/>
      <c r="BI157" s="162"/>
      <c r="BJ157" s="162"/>
      <c r="BK157" s="162"/>
      <c r="BL157" s="162"/>
      <c r="BM157" s="162"/>
      <c r="BN157" s="162"/>
      <c r="BO157" s="162"/>
      <c r="BP157" s="162"/>
      <c r="BQ157" s="162"/>
      <c r="BR157" s="162"/>
      <c r="BS157" s="162"/>
      <c r="BT157" s="162"/>
      <c r="BU157" s="162"/>
      <c r="BV157" s="162"/>
      <c r="BW157" s="162"/>
      <c r="BX157" s="162"/>
      <c r="BY157" s="162"/>
      <c r="BZ157" s="162"/>
      <c r="CA157" s="162"/>
      <c r="CB157" s="162"/>
      <c r="CC157" s="162"/>
      <c r="CD157" s="162"/>
      <c r="CE157" s="162"/>
      <c r="CF157" s="162"/>
      <c r="CG157" s="162"/>
      <c r="CH157" s="162"/>
      <c r="CI157" s="162"/>
      <c r="CJ157" s="162"/>
      <c r="CK157" s="162"/>
      <c r="CL157" s="162"/>
      <c r="CM157" s="162"/>
      <c r="CN157" s="162"/>
      <c r="CO157" s="162"/>
      <c r="CP157" s="162"/>
      <c r="CQ157" s="162"/>
      <c r="CR157" s="162"/>
      <c r="CS157" s="162"/>
      <c r="CT157" s="162"/>
      <c r="CU157" s="162"/>
      <c r="CV157" s="162"/>
      <c r="CW157" s="162"/>
      <c r="CX157" s="162"/>
      <c r="CY157" s="162"/>
      <c r="CZ157" s="162"/>
      <c r="DA157" s="162"/>
      <c r="DB157" s="162"/>
      <c r="DC157" s="162"/>
      <c r="DD157" s="162"/>
      <c r="DE157" s="162"/>
      <c r="DF157" s="162"/>
      <c r="DG157" s="162"/>
      <c r="DH157" s="162"/>
      <c r="DI157" s="162"/>
      <c r="DJ157" s="162"/>
      <c r="DK157" s="162"/>
      <c r="DL157" s="162"/>
      <c r="DM157" s="162"/>
      <c r="DN157" s="162"/>
      <c r="DO157" s="162"/>
      <c r="DP157" s="162"/>
      <c r="DQ157" s="162"/>
      <c r="DR157" s="162"/>
      <c r="DS157" s="162"/>
      <c r="DT157" s="162"/>
      <c r="DU157" s="162"/>
      <c r="DV157" s="162"/>
      <c r="DW157" s="162"/>
      <c r="DX157" s="162"/>
      <c r="DY157" s="162"/>
      <c r="DZ157" s="162"/>
      <c r="EA157" s="162"/>
      <c r="EB157" s="162"/>
      <c r="EC157" s="162"/>
      <c r="ED157" s="162"/>
      <c r="EE157" s="162"/>
      <c r="EF157" s="162"/>
      <c r="EG157" s="162"/>
      <c r="EH157" s="162"/>
      <c r="EI157" s="162"/>
      <c r="EJ157" s="162"/>
      <c r="EK157" s="162"/>
      <c r="EL157" s="162"/>
      <c r="EM157" s="162"/>
      <c r="EN157" s="162"/>
      <c r="EO157" s="162"/>
      <c r="EP157" s="162"/>
      <c r="EQ157" s="162"/>
      <c r="ER157" s="162"/>
      <c r="ES157" s="162"/>
      <c r="ET157" s="162"/>
      <c r="EU157" s="162"/>
      <c r="EV157" s="162"/>
      <c r="EW157" s="162"/>
      <c r="EX157" s="162"/>
      <c r="EY157" s="162"/>
      <c r="EZ157" s="162"/>
      <c r="FA157" s="162"/>
      <c r="FB157" s="162"/>
      <c r="FC157" s="162"/>
      <c r="FD157" s="162"/>
      <c r="FE157" s="162"/>
      <c r="FF157" s="162"/>
      <c r="FG157" s="162"/>
      <c r="FH157" s="162"/>
      <c r="FI157" s="162"/>
      <c r="FJ157" s="162"/>
      <c r="FK157" s="162"/>
      <c r="FL157" s="162"/>
      <c r="FM157" s="162"/>
      <c r="FN157" s="162"/>
      <c r="FO157" s="162"/>
      <c r="FP157" s="162"/>
      <c r="FQ157" s="162"/>
      <c r="FR157" s="162"/>
      <c r="FS157" s="162"/>
      <c r="FT157" s="162"/>
      <c r="FU157" s="162"/>
      <c r="FV157" s="162"/>
      <c r="FW157" s="162"/>
      <c r="FX157" s="162"/>
      <c r="FY157" s="162"/>
      <c r="FZ157" s="162"/>
      <c r="GA157" s="162"/>
      <c r="GB157" s="162"/>
      <c r="GC157" s="162"/>
      <c r="GD157" s="162"/>
      <c r="GE157" s="162"/>
      <c r="GF157" s="162"/>
      <c r="GG157" s="162"/>
      <c r="GH157" s="162"/>
      <c r="GI157" s="162"/>
      <c r="GJ157" s="162"/>
      <c r="GK157" s="162"/>
      <c r="GL157" s="162"/>
      <c r="GM157" s="162"/>
      <c r="GN157" s="162"/>
      <c r="GO157" s="162"/>
      <c r="GP157" s="162"/>
      <c r="GQ157" s="162"/>
      <c r="GR157" s="162"/>
      <c r="GS157" s="162"/>
      <c r="GT157" s="162"/>
      <c r="GU157" s="162"/>
      <c r="GV157" s="162"/>
      <c r="GW157" s="162"/>
      <c r="GX157" s="162"/>
      <c r="GY157" s="162"/>
      <c r="GZ157" s="162"/>
      <c r="HA157" s="162"/>
      <c r="HB157" s="162"/>
      <c r="HC157" s="162"/>
      <c r="HD157" s="162"/>
      <c r="HE157" s="162"/>
      <c r="HF157" s="162"/>
      <c r="HG157" s="162"/>
      <c r="HH157" s="162"/>
      <c r="HI157" s="162"/>
      <c r="HJ157" s="162"/>
      <c r="HK157" s="162"/>
      <c r="HL157" s="162"/>
      <c r="HM157" s="162"/>
      <c r="HN157" s="162"/>
      <c r="HO157" s="162"/>
      <c r="HP157" s="162"/>
      <c r="HQ157" s="162"/>
      <c r="HR157" s="162"/>
      <c r="HS157" s="162"/>
      <c r="HT157" s="162"/>
      <c r="HU157" s="162"/>
      <c r="HV157" s="162"/>
      <c r="HW157" s="162"/>
      <c r="HX157" s="162"/>
      <c r="HY157" s="162"/>
      <c r="HZ157" s="162"/>
      <c r="IA157" s="162"/>
      <c r="IB157" s="162"/>
      <c r="IC157" s="162"/>
      <c r="ID157" s="162"/>
      <c r="IE157" s="162"/>
      <c r="IF157" s="162"/>
      <c r="IG157" s="162"/>
      <c r="IH157" s="162"/>
      <c r="II157" s="162"/>
      <c r="IJ157" s="162"/>
      <c r="IK157" s="162"/>
      <c r="IL157" s="162"/>
      <c r="IM157" s="162"/>
      <c r="IN157" s="162"/>
      <c r="IO157" s="162"/>
      <c r="IP157" s="162"/>
      <c r="IQ157" s="162"/>
      <c r="IR157" s="162"/>
      <c r="IS157" s="162"/>
      <c r="IT157" s="162"/>
      <c r="IU157" s="162"/>
      <c r="IV157" s="162"/>
    </row>
    <row r="158" spans="1:256" s="231" customFormat="1" ht="19.5" customHeight="1">
      <c r="A158" s="224" t="s">
        <v>492</v>
      </c>
      <c r="B158" s="225" t="s">
        <v>409</v>
      </c>
      <c r="C158" s="9" t="s">
        <v>513</v>
      </c>
      <c r="D158" s="225" t="s">
        <v>17</v>
      </c>
      <c r="E158" s="227">
        <v>1</v>
      </c>
      <c r="F158" s="228">
        <v>277.54000000000002</v>
      </c>
      <c r="G158" s="228">
        <f t="shared" si="13"/>
        <v>364.91</v>
      </c>
      <c r="H158" s="229">
        <f>ROUND((E158*G158),2)</f>
        <v>364.91</v>
      </c>
      <c r="I158" s="230"/>
      <c r="J158" s="162"/>
      <c r="K158" s="162"/>
      <c r="L158" s="162"/>
      <c r="M158" s="162"/>
      <c r="N158" s="162"/>
      <c r="O158" s="162"/>
      <c r="P158" s="162"/>
      <c r="Q158" s="162"/>
      <c r="R158" s="162"/>
      <c r="S158" s="162"/>
      <c r="T158" s="162"/>
      <c r="U158" s="162"/>
      <c r="V158" s="162"/>
      <c r="W158" s="162"/>
      <c r="X158" s="162"/>
      <c r="Y158" s="162"/>
      <c r="Z158" s="162"/>
      <c r="AA158" s="162"/>
      <c r="AB158" s="162"/>
      <c r="AC158" s="162"/>
      <c r="AD158" s="162"/>
      <c r="AE158" s="162"/>
      <c r="AF158" s="162"/>
      <c r="AG158" s="162"/>
      <c r="AH158" s="162"/>
      <c r="AI158" s="162"/>
      <c r="AJ158" s="162"/>
      <c r="AK158" s="162"/>
      <c r="AL158" s="162"/>
      <c r="AM158" s="162"/>
      <c r="AN158" s="162"/>
      <c r="AO158" s="162"/>
      <c r="AP158" s="162"/>
      <c r="AQ158" s="162"/>
      <c r="AR158" s="162"/>
      <c r="AS158" s="162"/>
      <c r="AT158" s="162"/>
      <c r="AU158" s="162"/>
      <c r="AV158" s="162"/>
      <c r="AW158" s="162"/>
      <c r="AX158" s="162"/>
      <c r="AY158" s="162"/>
      <c r="AZ158" s="162"/>
      <c r="BA158" s="162"/>
      <c r="BB158" s="162"/>
      <c r="BC158" s="162"/>
      <c r="BD158" s="162"/>
      <c r="BE158" s="162"/>
      <c r="BF158" s="162"/>
      <c r="BG158" s="162"/>
      <c r="BH158" s="162"/>
      <c r="BI158" s="162"/>
      <c r="BJ158" s="162"/>
      <c r="BK158" s="162"/>
      <c r="BL158" s="162"/>
      <c r="BM158" s="162"/>
      <c r="BN158" s="162"/>
      <c r="BO158" s="162"/>
      <c r="BP158" s="162"/>
      <c r="BQ158" s="162"/>
      <c r="BR158" s="162"/>
      <c r="BS158" s="162"/>
      <c r="BT158" s="162"/>
      <c r="BU158" s="162"/>
      <c r="BV158" s="162"/>
      <c r="BW158" s="162"/>
      <c r="BX158" s="162"/>
      <c r="BY158" s="162"/>
      <c r="BZ158" s="162"/>
      <c r="CA158" s="162"/>
      <c r="CB158" s="162"/>
      <c r="CC158" s="162"/>
      <c r="CD158" s="162"/>
      <c r="CE158" s="162"/>
      <c r="CF158" s="162"/>
      <c r="CG158" s="162"/>
      <c r="CH158" s="162"/>
      <c r="CI158" s="162"/>
      <c r="CJ158" s="162"/>
      <c r="CK158" s="162"/>
      <c r="CL158" s="162"/>
      <c r="CM158" s="162"/>
      <c r="CN158" s="162"/>
      <c r="CO158" s="162"/>
      <c r="CP158" s="162"/>
      <c r="CQ158" s="162"/>
      <c r="CR158" s="162"/>
      <c r="CS158" s="162"/>
      <c r="CT158" s="162"/>
      <c r="CU158" s="162"/>
      <c r="CV158" s="162"/>
      <c r="CW158" s="162"/>
      <c r="CX158" s="162"/>
      <c r="CY158" s="162"/>
      <c r="CZ158" s="162"/>
      <c r="DA158" s="162"/>
      <c r="DB158" s="162"/>
      <c r="DC158" s="162"/>
      <c r="DD158" s="162"/>
      <c r="DE158" s="162"/>
      <c r="DF158" s="162"/>
      <c r="DG158" s="162"/>
      <c r="DH158" s="162"/>
      <c r="DI158" s="162"/>
      <c r="DJ158" s="162"/>
      <c r="DK158" s="162"/>
      <c r="DL158" s="162"/>
      <c r="DM158" s="162"/>
      <c r="DN158" s="162"/>
      <c r="DO158" s="162"/>
      <c r="DP158" s="162"/>
      <c r="DQ158" s="162"/>
      <c r="DR158" s="162"/>
      <c r="DS158" s="162"/>
      <c r="DT158" s="162"/>
      <c r="DU158" s="162"/>
      <c r="DV158" s="162"/>
      <c r="DW158" s="162"/>
      <c r="DX158" s="162"/>
      <c r="DY158" s="162"/>
      <c r="DZ158" s="162"/>
      <c r="EA158" s="162"/>
      <c r="EB158" s="162"/>
      <c r="EC158" s="162"/>
      <c r="ED158" s="162"/>
      <c r="EE158" s="162"/>
      <c r="EF158" s="162"/>
      <c r="EG158" s="162"/>
      <c r="EH158" s="162"/>
      <c r="EI158" s="162"/>
      <c r="EJ158" s="162"/>
      <c r="EK158" s="162"/>
      <c r="EL158" s="162"/>
      <c r="EM158" s="162"/>
      <c r="EN158" s="162"/>
      <c r="EO158" s="162"/>
      <c r="EP158" s="162"/>
      <c r="EQ158" s="162"/>
      <c r="ER158" s="162"/>
      <c r="ES158" s="162"/>
      <c r="ET158" s="162"/>
      <c r="EU158" s="162"/>
      <c r="EV158" s="162"/>
      <c r="EW158" s="162"/>
      <c r="EX158" s="162"/>
      <c r="EY158" s="162"/>
      <c r="EZ158" s="162"/>
      <c r="FA158" s="162"/>
      <c r="FB158" s="162"/>
      <c r="FC158" s="162"/>
      <c r="FD158" s="162"/>
      <c r="FE158" s="162"/>
      <c r="FF158" s="162"/>
      <c r="FG158" s="162"/>
      <c r="FH158" s="162"/>
      <c r="FI158" s="162"/>
      <c r="FJ158" s="162"/>
      <c r="FK158" s="162"/>
      <c r="FL158" s="162"/>
      <c r="FM158" s="162"/>
      <c r="FN158" s="162"/>
      <c r="FO158" s="162"/>
      <c r="FP158" s="162"/>
      <c r="FQ158" s="162"/>
      <c r="FR158" s="162"/>
      <c r="FS158" s="162"/>
      <c r="FT158" s="162"/>
      <c r="FU158" s="162"/>
      <c r="FV158" s="162"/>
      <c r="FW158" s="162"/>
      <c r="FX158" s="162"/>
      <c r="FY158" s="162"/>
      <c r="FZ158" s="162"/>
      <c r="GA158" s="162"/>
      <c r="GB158" s="162"/>
      <c r="GC158" s="162"/>
      <c r="GD158" s="162"/>
      <c r="GE158" s="162"/>
      <c r="GF158" s="162"/>
      <c r="GG158" s="162"/>
      <c r="GH158" s="162"/>
      <c r="GI158" s="162"/>
      <c r="GJ158" s="162"/>
      <c r="GK158" s="162"/>
      <c r="GL158" s="162"/>
      <c r="GM158" s="162"/>
      <c r="GN158" s="162"/>
      <c r="GO158" s="162"/>
      <c r="GP158" s="162"/>
      <c r="GQ158" s="162"/>
      <c r="GR158" s="162"/>
      <c r="GS158" s="162"/>
      <c r="GT158" s="162"/>
      <c r="GU158" s="162"/>
      <c r="GV158" s="162"/>
      <c r="GW158" s="162"/>
      <c r="GX158" s="162"/>
      <c r="GY158" s="162"/>
      <c r="GZ158" s="162"/>
      <c r="HA158" s="162"/>
      <c r="HB158" s="162"/>
      <c r="HC158" s="162"/>
      <c r="HD158" s="162"/>
      <c r="HE158" s="162"/>
      <c r="HF158" s="162"/>
      <c r="HG158" s="162"/>
      <c r="HH158" s="162"/>
      <c r="HI158" s="162"/>
      <c r="HJ158" s="162"/>
      <c r="HK158" s="162"/>
      <c r="HL158" s="162"/>
      <c r="HM158" s="162"/>
      <c r="HN158" s="162"/>
      <c r="HO158" s="162"/>
      <c r="HP158" s="162"/>
      <c r="HQ158" s="162"/>
      <c r="HR158" s="162"/>
      <c r="HS158" s="162"/>
      <c r="HT158" s="162"/>
      <c r="HU158" s="162"/>
      <c r="HV158" s="162"/>
      <c r="HW158" s="162"/>
      <c r="HX158" s="162"/>
      <c r="HY158" s="162"/>
      <c r="HZ158" s="162"/>
      <c r="IA158" s="162"/>
      <c r="IB158" s="162"/>
      <c r="IC158" s="162"/>
      <c r="ID158" s="162"/>
      <c r="IE158" s="162"/>
      <c r="IF158" s="162"/>
      <c r="IG158" s="162"/>
      <c r="IH158" s="162"/>
      <c r="II158" s="162"/>
      <c r="IJ158" s="162"/>
      <c r="IK158" s="162"/>
      <c r="IL158" s="162"/>
      <c r="IM158" s="162"/>
      <c r="IN158" s="162"/>
      <c r="IO158" s="162"/>
      <c r="IP158" s="162"/>
      <c r="IQ158" s="162"/>
      <c r="IR158" s="162"/>
      <c r="IS158" s="162"/>
      <c r="IT158" s="162"/>
      <c r="IU158" s="162"/>
      <c r="IV158" s="162"/>
    </row>
    <row r="159" spans="1:256" s="231" customFormat="1" ht="30.75" customHeight="1">
      <c r="A159" s="224" t="s">
        <v>493</v>
      </c>
      <c r="B159" s="225" t="s">
        <v>274</v>
      </c>
      <c r="C159" s="226" t="s">
        <v>275</v>
      </c>
      <c r="D159" s="225" t="s">
        <v>17</v>
      </c>
      <c r="E159" s="227">
        <v>10</v>
      </c>
      <c r="F159" s="228">
        <v>132.5</v>
      </c>
      <c r="G159" s="228">
        <f t="shared" si="13"/>
        <v>174.21</v>
      </c>
      <c r="H159" s="229">
        <f t="shared" si="14"/>
        <v>1742.1</v>
      </c>
      <c r="I159" s="230"/>
      <c r="J159" s="162"/>
      <c r="K159" s="162"/>
      <c r="L159" s="162"/>
      <c r="M159" s="162"/>
      <c r="N159" s="162"/>
      <c r="O159" s="162"/>
      <c r="P159" s="162"/>
      <c r="Q159" s="162"/>
      <c r="R159" s="162"/>
      <c r="S159" s="162"/>
      <c r="T159" s="162"/>
      <c r="U159" s="162"/>
      <c r="V159" s="162"/>
      <c r="W159" s="162"/>
      <c r="X159" s="162"/>
      <c r="Y159" s="162"/>
      <c r="Z159" s="162"/>
      <c r="AA159" s="162"/>
      <c r="AB159" s="162"/>
      <c r="AC159" s="162"/>
      <c r="AD159" s="162"/>
      <c r="AE159" s="162"/>
      <c r="AF159" s="162"/>
      <c r="AG159" s="162"/>
      <c r="AH159" s="162"/>
      <c r="AI159" s="162"/>
      <c r="AJ159" s="162"/>
      <c r="AK159" s="162"/>
      <c r="AL159" s="162"/>
      <c r="AM159" s="162"/>
      <c r="AN159" s="162"/>
      <c r="AO159" s="162"/>
      <c r="AP159" s="162"/>
      <c r="AQ159" s="162"/>
      <c r="AR159" s="162"/>
      <c r="AS159" s="162"/>
      <c r="AT159" s="162"/>
      <c r="AU159" s="162"/>
      <c r="AV159" s="162"/>
      <c r="AW159" s="162"/>
      <c r="AX159" s="162"/>
      <c r="AY159" s="162"/>
      <c r="AZ159" s="162"/>
      <c r="BA159" s="162"/>
      <c r="BB159" s="162"/>
      <c r="BC159" s="162"/>
      <c r="BD159" s="162"/>
      <c r="BE159" s="162"/>
      <c r="BF159" s="162"/>
      <c r="BG159" s="162"/>
      <c r="BH159" s="162"/>
      <c r="BI159" s="162"/>
      <c r="BJ159" s="162"/>
      <c r="BK159" s="162"/>
      <c r="BL159" s="162"/>
      <c r="BM159" s="162"/>
      <c r="BN159" s="162"/>
      <c r="BO159" s="162"/>
      <c r="BP159" s="162"/>
      <c r="BQ159" s="162"/>
      <c r="BR159" s="162"/>
      <c r="BS159" s="162"/>
      <c r="BT159" s="162"/>
      <c r="BU159" s="162"/>
      <c r="BV159" s="162"/>
      <c r="BW159" s="162"/>
      <c r="BX159" s="162"/>
      <c r="BY159" s="162"/>
      <c r="BZ159" s="162"/>
      <c r="CA159" s="162"/>
      <c r="CB159" s="162"/>
      <c r="CC159" s="162"/>
      <c r="CD159" s="162"/>
      <c r="CE159" s="162"/>
      <c r="CF159" s="162"/>
      <c r="CG159" s="162"/>
      <c r="CH159" s="162"/>
      <c r="CI159" s="162"/>
      <c r="CJ159" s="162"/>
      <c r="CK159" s="162"/>
      <c r="CL159" s="162"/>
      <c r="CM159" s="162"/>
      <c r="CN159" s="162"/>
      <c r="CO159" s="162"/>
      <c r="CP159" s="162"/>
      <c r="CQ159" s="162"/>
      <c r="CR159" s="162"/>
      <c r="CS159" s="162"/>
      <c r="CT159" s="162"/>
      <c r="CU159" s="162"/>
      <c r="CV159" s="162"/>
      <c r="CW159" s="162"/>
      <c r="CX159" s="162"/>
      <c r="CY159" s="162"/>
      <c r="CZ159" s="162"/>
      <c r="DA159" s="162"/>
      <c r="DB159" s="162"/>
      <c r="DC159" s="162"/>
      <c r="DD159" s="162"/>
      <c r="DE159" s="162"/>
      <c r="DF159" s="162"/>
      <c r="DG159" s="162"/>
      <c r="DH159" s="162"/>
      <c r="DI159" s="162"/>
      <c r="DJ159" s="162"/>
      <c r="DK159" s="162"/>
      <c r="DL159" s="162"/>
      <c r="DM159" s="162"/>
      <c r="DN159" s="162"/>
      <c r="DO159" s="162"/>
      <c r="DP159" s="162"/>
      <c r="DQ159" s="162"/>
      <c r="DR159" s="162"/>
      <c r="DS159" s="162"/>
      <c r="DT159" s="162"/>
      <c r="DU159" s="162"/>
      <c r="DV159" s="162"/>
      <c r="DW159" s="162"/>
      <c r="DX159" s="162"/>
      <c r="DY159" s="162"/>
      <c r="DZ159" s="162"/>
      <c r="EA159" s="162"/>
      <c r="EB159" s="162"/>
      <c r="EC159" s="162"/>
      <c r="ED159" s="162"/>
      <c r="EE159" s="162"/>
      <c r="EF159" s="162"/>
      <c r="EG159" s="162"/>
      <c r="EH159" s="162"/>
      <c r="EI159" s="162"/>
      <c r="EJ159" s="162"/>
      <c r="EK159" s="162"/>
      <c r="EL159" s="162"/>
      <c r="EM159" s="162"/>
      <c r="EN159" s="162"/>
      <c r="EO159" s="162"/>
      <c r="EP159" s="162"/>
      <c r="EQ159" s="162"/>
      <c r="ER159" s="162"/>
      <c r="ES159" s="162"/>
      <c r="ET159" s="162"/>
      <c r="EU159" s="162"/>
      <c r="EV159" s="162"/>
      <c r="EW159" s="162"/>
      <c r="EX159" s="162"/>
      <c r="EY159" s="162"/>
      <c r="EZ159" s="162"/>
      <c r="FA159" s="162"/>
      <c r="FB159" s="162"/>
      <c r="FC159" s="162"/>
      <c r="FD159" s="162"/>
      <c r="FE159" s="162"/>
      <c r="FF159" s="162"/>
      <c r="FG159" s="162"/>
      <c r="FH159" s="162"/>
      <c r="FI159" s="162"/>
      <c r="FJ159" s="162"/>
      <c r="FK159" s="162"/>
      <c r="FL159" s="162"/>
      <c r="FM159" s="162"/>
      <c r="FN159" s="162"/>
      <c r="FO159" s="162"/>
      <c r="FP159" s="162"/>
      <c r="FQ159" s="162"/>
      <c r="FR159" s="162"/>
      <c r="FS159" s="162"/>
      <c r="FT159" s="162"/>
      <c r="FU159" s="162"/>
      <c r="FV159" s="162"/>
      <c r="FW159" s="162"/>
      <c r="FX159" s="162"/>
      <c r="FY159" s="162"/>
      <c r="FZ159" s="162"/>
      <c r="GA159" s="162"/>
      <c r="GB159" s="162"/>
      <c r="GC159" s="162"/>
      <c r="GD159" s="162"/>
      <c r="GE159" s="162"/>
      <c r="GF159" s="162"/>
      <c r="GG159" s="162"/>
      <c r="GH159" s="162"/>
      <c r="GI159" s="162"/>
      <c r="GJ159" s="162"/>
      <c r="GK159" s="162"/>
      <c r="GL159" s="162"/>
      <c r="GM159" s="162"/>
      <c r="GN159" s="162"/>
      <c r="GO159" s="162"/>
      <c r="GP159" s="162"/>
      <c r="GQ159" s="162"/>
      <c r="GR159" s="162"/>
      <c r="GS159" s="162"/>
      <c r="GT159" s="162"/>
      <c r="GU159" s="162"/>
      <c r="GV159" s="162"/>
      <c r="GW159" s="162"/>
      <c r="GX159" s="162"/>
      <c r="GY159" s="162"/>
      <c r="GZ159" s="162"/>
      <c r="HA159" s="162"/>
      <c r="HB159" s="162"/>
      <c r="HC159" s="162"/>
      <c r="HD159" s="162"/>
      <c r="HE159" s="162"/>
      <c r="HF159" s="162"/>
      <c r="HG159" s="162"/>
      <c r="HH159" s="162"/>
      <c r="HI159" s="162"/>
      <c r="HJ159" s="162"/>
      <c r="HK159" s="162"/>
      <c r="HL159" s="162"/>
      <c r="HM159" s="162"/>
      <c r="HN159" s="162"/>
      <c r="HO159" s="162"/>
      <c r="HP159" s="162"/>
      <c r="HQ159" s="162"/>
      <c r="HR159" s="162"/>
      <c r="HS159" s="162"/>
      <c r="HT159" s="162"/>
      <c r="HU159" s="162"/>
      <c r="HV159" s="162"/>
      <c r="HW159" s="162"/>
      <c r="HX159" s="162"/>
      <c r="HY159" s="162"/>
      <c r="HZ159" s="162"/>
      <c r="IA159" s="162"/>
      <c r="IB159" s="162"/>
      <c r="IC159" s="162"/>
      <c r="ID159" s="162"/>
      <c r="IE159" s="162"/>
      <c r="IF159" s="162"/>
      <c r="IG159" s="162"/>
      <c r="IH159" s="162"/>
      <c r="II159" s="162"/>
      <c r="IJ159" s="162"/>
      <c r="IK159" s="162"/>
      <c r="IL159" s="162"/>
      <c r="IM159" s="162"/>
      <c r="IN159" s="162"/>
      <c r="IO159" s="162"/>
      <c r="IP159" s="162"/>
      <c r="IQ159" s="162"/>
      <c r="IR159" s="162"/>
      <c r="IS159" s="162"/>
      <c r="IT159" s="162"/>
      <c r="IU159" s="162"/>
      <c r="IV159" s="162"/>
    </row>
    <row r="160" spans="1:256" s="231" customFormat="1" ht="27" customHeight="1">
      <c r="A160" s="224" t="s">
        <v>494</v>
      </c>
      <c r="B160" s="225" t="s">
        <v>276</v>
      </c>
      <c r="C160" s="226" t="s">
        <v>277</v>
      </c>
      <c r="D160" s="225" t="s">
        <v>17</v>
      </c>
      <c r="E160" s="227">
        <v>6</v>
      </c>
      <c r="F160" s="228">
        <v>137.61000000000001</v>
      </c>
      <c r="G160" s="228">
        <f t="shared" si="13"/>
        <v>180.93</v>
      </c>
      <c r="H160" s="229">
        <f t="shared" si="14"/>
        <v>1085.58</v>
      </c>
      <c r="I160" s="230"/>
      <c r="J160" s="162"/>
      <c r="K160" s="162"/>
      <c r="L160" s="162"/>
      <c r="M160" s="162"/>
      <c r="N160" s="162"/>
      <c r="O160" s="162"/>
      <c r="P160" s="162"/>
      <c r="Q160" s="162"/>
      <c r="R160" s="162"/>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Q160" s="162"/>
      <c r="AR160" s="162"/>
      <c r="AS160" s="162"/>
      <c r="AT160" s="162"/>
      <c r="AU160" s="162"/>
      <c r="AV160" s="162"/>
      <c r="AW160" s="162"/>
      <c r="AX160" s="162"/>
      <c r="AY160" s="162"/>
      <c r="AZ160" s="162"/>
      <c r="BA160" s="162"/>
      <c r="BB160" s="162"/>
      <c r="BC160" s="162"/>
      <c r="BD160" s="162"/>
      <c r="BE160" s="162"/>
      <c r="BF160" s="162"/>
      <c r="BG160" s="162"/>
      <c r="BH160" s="162"/>
      <c r="BI160" s="162"/>
      <c r="BJ160" s="162"/>
      <c r="BK160" s="162"/>
      <c r="BL160" s="162"/>
      <c r="BM160" s="162"/>
      <c r="BN160" s="162"/>
      <c r="BO160" s="162"/>
      <c r="BP160" s="162"/>
      <c r="BQ160" s="162"/>
      <c r="BR160" s="162"/>
      <c r="BS160" s="162"/>
      <c r="BT160" s="162"/>
      <c r="BU160" s="162"/>
      <c r="BV160" s="162"/>
      <c r="BW160" s="162"/>
      <c r="BX160" s="162"/>
      <c r="BY160" s="162"/>
      <c r="BZ160" s="162"/>
      <c r="CA160" s="162"/>
      <c r="CB160" s="162"/>
      <c r="CC160" s="162"/>
      <c r="CD160" s="162"/>
      <c r="CE160" s="162"/>
      <c r="CF160" s="162"/>
      <c r="CG160" s="162"/>
      <c r="CH160" s="162"/>
      <c r="CI160" s="162"/>
      <c r="CJ160" s="162"/>
      <c r="CK160" s="162"/>
      <c r="CL160" s="162"/>
      <c r="CM160" s="162"/>
      <c r="CN160" s="162"/>
      <c r="CO160" s="162"/>
      <c r="CP160" s="162"/>
      <c r="CQ160" s="162"/>
      <c r="CR160" s="162"/>
      <c r="CS160" s="162"/>
      <c r="CT160" s="162"/>
      <c r="CU160" s="162"/>
      <c r="CV160" s="162"/>
      <c r="CW160" s="162"/>
      <c r="CX160" s="162"/>
      <c r="CY160" s="162"/>
      <c r="CZ160" s="162"/>
      <c r="DA160" s="162"/>
      <c r="DB160" s="162"/>
      <c r="DC160" s="162"/>
      <c r="DD160" s="162"/>
      <c r="DE160" s="162"/>
      <c r="DF160" s="162"/>
      <c r="DG160" s="162"/>
      <c r="DH160" s="162"/>
      <c r="DI160" s="162"/>
      <c r="DJ160" s="162"/>
      <c r="DK160" s="162"/>
      <c r="DL160" s="162"/>
      <c r="DM160" s="162"/>
      <c r="DN160" s="162"/>
      <c r="DO160" s="162"/>
      <c r="DP160" s="162"/>
      <c r="DQ160" s="162"/>
      <c r="DR160" s="162"/>
      <c r="DS160" s="162"/>
      <c r="DT160" s="162"/>
      <c r="DU160" s="162"/>
      <c r="DV160" s="162"/>
      <c r="DW160" s="162"/>
      <c r="DX160" s="162"/>
      <c r="DY160" s="162"/>
      <c r="DZ160" s="162"/>
      <c r="EA160" s="162"/>
      <c r="EB160" s="162"/>
      <c r="EC160" s="162"/>
      <c r="ED160" s="162"/>
      <c r="EE160" s="162"/>
      <c r="EF160" s="162"/>
      <c r="EG160" s="162"/>
      <c r="EH160" s="162"/>
      <c r="EI160" s="162"/>
      <c r="EJ160" s="162"/>
      <c r="EK160" s="162"/>
      <c r="EL160" s="162"/>
      <c r="EM160" s="162"/>
      <c r="EN160" s="162"/>
      <c r="EO160" s="162"/>
      <c r="EP160" s="162"/>
      <c r="EQ160" s="162"/>
      <c r="ER160" s="162"/>
      <c r="ES160" s="162"/>
      <c r="ET160" s="162"/>
      <c r="EU160" s="162"/>
      <c r="EV160" s="162"/>
      <c r="EW160" s="162"/>
      <c r="EX160" s="162"/>
      <c r="EY160" s="162"/>
      <c r="EZ160" s="162"/>
      <c r="FA160" s="162"/>
      <c r="FB160" s="162"/>
      <c r="FC160" s="162"/>
      <c r="FD160" s="162"/>
      <c r="FE160" s="162"/>
      <c r="FF160" s="162"/>
      <c r="FG160" s="162"/>
      <c r="FH160" s="162"/>
      <c r="FI160" s="162"/>
      <c r="FJ160" s="162"/>
      <c r="FK160" s="162"/>
      <c r="FL160" s="162"/>
      <c r="FM160" s="162"/>
      <c r="FN160" s="162"/>
      <c r="FO160" s="162"/>
      <c r="FP160" s="162"/>
      <c r="FQ160" s="162"/>
      <c r="FR160" s="162"/>
      <c r="FS160" s="162"/>
      <c r="FT160" s="162"/>
      <c r="FU160" s="162"/>
      <c r="FV160" s="162"/>
      <c r="FW160" s="162"/>
      <c r="FX160" s="162"/>
      <c r="FY160" s="162"/>
      <c r="FZ160" s="162"/>
      <c r="GA160" s="162"/>
      <c r="GB160" s="162"/>
      <c r="GC160" s="162"/>
      <c r="GD160" s="162"/>
      <c r="GE160" s="162"/>
      <c r="GF160" s="162"/>
      <c r="GG160" s="162"/>
      <c r="GH160" s="162"/>
      <c r="GI160" s="162"/>
      <c r="GJ160" s="162"/>
      <c r="GK160" s="162"/>
      <c r="GL160" s="162"/>
      <c r="GM160" s="162"/>
      <c r="GN160" s="162"/>
      <c r="GO160" s="162"/>
      <c r="GP160" s="162"/>
      <c r="GQ160" s="162"/>
      <c r="GR160" s="162"/>
      <c r="GS160" s="162"/>
      <c r="GT160" s="162"/>
      <c r="GU160" s="162"/>
      <c r="GV160" s="162"/>
      <c r="GW160" s="162"/>
      <c r="GX160" s="162"/>
      <c r="GY160" s="162"/>
      <c r="GZ160" s="162"/>
      <c r="HA160" s="162"/>
      <c r="HB160" s="162"/>
      <c r="HC160" s="162"/>
      <c r="HD160" s="162"/>
      <c r="HE160" s="162"/>
      <c r="HF160" s="162"/>
      <c r="HG160" s="162"/>
      <c r="HH160" s="162"/>
      <c r="HI160" s="162"/>
      <c r="HJ160" s="162"/>
      <c r="HK160" s="162"/>
      <c r="HL160" s="162"/>
      <c r="HM160" s="162"/>
      <c r="HN160" s="162"/>
      <c r="HO160" s="162"/>
      <c r="HP160" s="162"/>
      <c r="HQ160" s="162"/>
      <c r="HR160" s="162"/>
      <c r="HS160" s="162"/>
      <c r="HT160" s="162"/>
      <c r="HU160" s="162"/>
      <c r="HV160" s="162"/>
      <c r="HW160" s="162"/>
      <c r="HX160" s="162"/>
      <c r="HY160" s="162"/>
      <c r="HZ160" s="162"/>
      <c r="IA160" s="162"/>
      <c r="IB160" s="162"/>
      <c r="IC160" s="162"/>
      <c r="ID160" s="162"/>
      <c r="IE160" s="162"/>
      <c r="IF160" s="162"/>
      <c r="IG160" s="162"/>
      <c r="IH160" s="162"/>
      <c r="II160" s="162"/>
      <c r="IJ160" s="162"/>
      <c r="IK160" s="162"/>
      <c r="IL160" s="162"/>
      <c r="IM160" s="162"/>
      <c r="IN160" s="162"/>
      <c r="IO160" s="162"/>
      <c r="IP160" s="162"/>
      <c r="IQ160" s="162"/>
      <c r="IR160" s="162"/>
      <c r="IS160" s="162"/>
      <c r="IT160" s="162"/>
      <c r="IU160" s="162"/>
      <c r="IV160" s="162"/>
    </row>
    <row r="161" spans="1:256" s="231" customFormat="1" ht="23.25" customHeight="1">
      <c r="A161" s="224" t="s">
        <v>495</v>
      </c>
      <c r="B161" s="225" t="s">
        <v>278</v>
      </c>
      <c r="C161" s="9" t="s">
        <v>279</v>
      </c>
      <c r="D161" s="225" t="s">
        <v>17</v>
      </c>
      <c r="E161" s="227">
        <v>22</v>
      </c>
      <c r="F161" s="228">
        <v>12.01</v>
      </c>
      <c r="G161" s="228">
        <f t="shared" si="13"/>
        <v>15.79</v>
      </c>
      <c r="H161" s="229">
        <f t="shared" si="14"/>
        <v>347.38</v>
      </c>
      <c r="I161" s="230"/>
      <c r="J161" s="162"/>
      <c r="K161" s="162"/>
      <c r="L161" s="162"/>
      <c r="M161" s="162"/>
      <c r="N161" s="162"/>
      <c r="O161" s="162"/>
      <c r="P161" s="162"/>
      <c r="Q161" s="162"/>
      <c r="R161" s="162"/>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Q161" s="162"/>
      <c r="AR161" s="162"/>
      <c r="AS161" s="162"/>
      <c r="AT161" s="162"/>
      <c r="AU161" s="162"/>
      <c r="AV161" s="162"/>
      <c r="AW161" s="162"/>
      <c r="AX161" s="162"/>
      <c r="AY161" s="162"/>
      <c r="AZ161" s="162"/>
      <c r="BA161" s="162"/>
      <c r="BB161" s="162"/>
      <c r="BC161" s="162"/>
      <c r="BD161" s="162"/>
      <c r="BE161" s="162"/>
      <c r="BF161" s="162"/>
      <c r="BG161" s="162"/>
      <c r="BH161" s="162"/>
      <c r="BI161" s="162"/>
      <c r="BJ161" s="162"/>
      <c r="BK161" s="162"/>
      <c r="BL161" s="162"/>
      <c r="BM161" s="162"/>
      <c r="BN161" s="162"/>
      <c r="BO161" s="162"/>
      <c r="BP161" s="162"/>
      <c r="BQ161" s="162"/>
      <c r="BR161" s="162"/>
      <c r="BS161" s="162"/>
      <c r="BT161" s="162"/>
      <c r="BU161" s="162"/>
      <c r="BV161" s="162"/>
      <c r="BW161" s="162"/>
      <c r="BX161" s="162"/>
      <c r="BY161" s="162"/>
      <c r="BZ161" s="162"/>
      <c r="CA161" s="162"/>
      <c r="CB161" s="162"/>
      <c r="CC161" s="162"/>
      <c r="CD161" s="162"/>
      <c r="CE161" s="162"/>
      <c r="CF161" s="162"/>
      <c r="CG161" s="162"/>
      <c r="CH161" s="162"/>
      <c r="CI161" s="162"/>
      <c r="CJ161" s="162"/>
      <c r="CK161" s="162"/>
      <c r="CL161" s="162"/>
      <c r="CM161" s="162"/>
      <c r="CN161" s="162"/>
      <c r="CO161" s="162"/>
      <c r="CP161" s="162"/>
      <c r="CQ161" s="162"/>
      <c r="CR161" s="162"/>
      <c r="CS161" s="162"/>
      <c r="CT161" s="162"/>
      <c r="CU161" s="162"/>
      <c r="CV161" s="162"/>
      <c r="CW161" s="162"/>
      <c r="CX161" s="162"/>
      <c r="CY161" s="162"/>
      <c r="CZ161" s="162"/>
      <c r="DA161" s="162"/>
      <c r="DB161" s="162"/>
      <c r="DC161" s="162"/>
      <c r="DD161" s="162"/>
      <c r="DE161" s="162"/>
      <c r="DF161" s="162"/>
      <c r="DG161" s="162"/>
      <c r="DH161" s="162"/>
      <c r="DI161" s="162"/>
      <c r="DJ161" s="162"/>
      <c r="DK161" s="162"/>
      <c r="DL161" s="162"/>
      <c r="DM161" s="162"/>
      <c r="DN161" s="162"/>
      <c r="DO161" s="162"/>
      <c r="DP161" s="162"/>
      <c r="DQ161" s="162"/>
      <c r="DR161" s="162"/>
      <c r="DS161" s="162"/>
      <c r="DT161" s="162"/>
      <c r="DU161" s="162"/>
      <c r="DV161" s="162"/>
      <c r="DW161" s="162"/>
      <c r="DX161" s="162"/>
      <c r="DY161" s="162"/>
      <c r="DZ161" s="162"/>
      <c r="EA161" s="162"/>
      <c r="EB161" s="162"/>
      <c r="EC161" s="162"/>
      <c r="ED161" s="162"/>
      <c r="EE161" s="162"/>
      <c r="EF161" s="162"/>
      <c r="EG161" s="162"/>
      <c r="EH161" s="162"/>
      <c r="EI161" s="162"/>
      <c r="EJ161" s="162"/>
      <c r="EK161" s="162"/>
      <c r="EL161" s="162"/>
      <c r="EM161" s="162"/>
      <c r="EN161" s="162"/>
      <c r="EO161" s="162"/>
      <c r="EP161" s="162"/>
      <c r="EQ161" s="162"/>
      <c r="ER161" s="162"/>
      <c r="ES161" s="162"/>
      <c r="ET161" s="162"/>
      <c r="EU161" s="162"/>
      <c r="EV161" s="162"/>
      <c r="EW161" s="162"/>
      <c r="EX161" s="162"/>
      <c r="EY161" s="162"/>
      <c r="EZ161" s="162"/>
      <c r="FA161" s="162"/>
      <c r="FB161" s="162"/>
      <c r="FC161" s="162"/>
      <c r="FD161" s="162"/>
      <c r="FE161" s="162"/>
      <c r="FF161" s="162"/>
      <c r="FG161" s="162"/>
      <c r="FH161" s="162"/>
      <c r="FI161" s="162"/>
      <c r="FJ161" s="162"/>
      <c r="FK161" s="162"/>
      <c r="FL161" s="162"/>
      <c r="FM161" s="162"/>
      <c r="FN161" s="162"/>
      <c r="FO161" s="162"/>
      <c r="FP161" s="162"/>
      <c r="FQ161" s="162"/>
      <c r="FR161" s="162"/>
      <c r="FS161" s="162"/>
      <c r="FT161" s="162"/>
      <c r="FU161" s="162"/>
      <c r="FV161" s="162"/>
      <c r="FW161" s="162"/>
      <c r="FX161" s="162"/>
      <c r="FY161" s="162"/>
      <c r="FZ161" s="162"/>
      <c r="GA161" s="162"/>
      <c r="GB161" s="162"/>
      <c r="GC161" s="162"/>
      <c r="GD161" s="162"/>
      <c r="GE161" s="162"/>
      <c r="GF161" s="162"/>
      <c r="GG161" s="162"/>
      <c r="GH161" s="162"/>
      <c r="GI161" s="162"/>
      <c r="GJ161" s="162"/>
      <c r="GK161" s="162"/>
      <c r="GL161" s="162"/>
      <c r="GM161" s="162"/>
      <c r="GN161" s="162"/>
      <c r="GO161" s="162"/>
      <c r="GP161" s="162"/>
      <c r="GQ161" s="162"/>
      <c r="GR161" s="162"/>
      <c r="GS161" s="162"/>
      <c r="GT161" s="162"/>
      <c r="GU161" s="162"/>
      <c r="GV161" s="162"/>
      <c r="GW161" s="162"/>
      <c r="GX161" s="162"/>
      <c r="GY161" s="162"/>
      <c r="GZ161" s="162"/>
      <c r="HA161" s="162"/>
      <c r="HB161" s="162"/>
      <c r="HC161" s="162"/>
      <c r="HD161" s="162"/>
      <c r="HE161" s="162"/>
      <c r="HF161" s="162"/>
      <c r="HG161" s="162"/>
      <c r="HH161" s="162"/>
      <c r="HI161" s="162"/>
      <c r="HJ161" s="162"/>
      <c r="HK161" s="162"/>
      <c r="HL161" s="162"/>
      <c r="HM161" s="162"/>
      <c r="HN161" s="162"/>
      <c r="HO161" s="162"/>
      <c r="HP161" s="162"/>
      <c r="HQ161" s="162"/>
      <c r="HR161" s="162"/>
      <c r="HS161" s="162"/>
      <c r="HT161" s="162"/>
      <c r="HU161" s="162"/>
      <c r="HV161" s="162"/>
      <c r="HW161" s="162"/>
      <c r="HX161" s="162"/>
      <c r="HY161" s="162"/>
      <c r="HZ161" s="162"/>
      <c r="IA161" s="162"/>
      <c r="IB161" s="162"/>
      <c r="IC161" s="162"/>
      <c r="ID161" s="162"/>
      <c r="IE161" s="162"/>
      <c r="IF161" s="162"/>
      <c r="IG161" s="162"/>
      <c r="IH161" s="162"/>
      <c r="II161" s="162"/>
      <c r="IJ161" s="162"/>
      <c r="IK161" s="162"/>
      <c r="IL161" s="162"/>
      <c r="IM161" s="162"/>
      <c r="IN161" s="162"/>
      <c r="IO161" s="162"/>
      <c r="IP161" s="162"/>
      <c r="IQ161" s="162"/>
      <c r="IR161" s="162"/>
      <c r="IS161" s="162"/>
      <c r="IT161" s="162"/>
      <c r="IU161" s="162"/>
      <c r="IV161" s="162"/>
    </row>
    <row r="162" spans="1:256" s="231" customFormat="1" ht="21.75" customHeight="1">
      <c r="A162" s="224" t="s">
        <v>496</v>
      </c>
      <c r="B162" s="225" t="s">
        <v>280</v>
      </c>
      <c r="C162" s="226" t="s">
        <v>281</v>
      </c>
      <c r="D162" s="225" t="s">
        <v>17</v>
      </c>
      <c r="E162" s="227">
        <v>10</v>
      </c>
      <c r="F162" s="228">
        <v>19.940000000000001</v>
      </c>
      <c r="G162" s="228">
        <f t="shared" si="13"/>
        <v>26.22</v>
      </c>
      <c r="H162" s="229">
        <f t="shared" si="14"/>
        <v>262.2</v>
      </c>
      <c r="I162" s="230"/>
      <c r="J162" s="162"/>
      <c r="K162" s="162"/>
      <c r="L162" s="162"/>
      <c r="M162" s="162"/>
      <c r="N162" s="162"/>
      <c r="O162" s="162"/>
      <c r="P162" s="162"/>
      <c r="Q162" s="162"/>
      <c r="R162" s="162"/>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Q162" s="162"/>
      <c r="AR162" s="162"/>
      <c r="AS162" s="162"/>
      <c r="AT162" s="162"/>
      <c r="AU162" s="162"/>
      <c r="AV162" s="162"/>
      <c r="AW162" s="162"/>
      <c r="AX162" s="162"/>
      <c r="AY162" s="162"/>
      <c r="AZ162" s="162"/>
      <c r="BA162" s="162"/>
      <c r="BB162" s="162"/>
      <c r="BC162" s="162"/>
      <c r="BD162" s="162"/>
      <c r="BE162" s="162"/>
      <c r="BF162" s="162"/>
      <c r="BG162" s="162"/>
      <c r="BH162" s="162"/>
      <c r="BI162" s="162"/>
      <c r="BJ162" s="162"/>
      <c r="BK162" s="162"/>
      <c r="BL162" s="162"/>
      <c r="BM162" s="162"/>
      <c r="BN162" s="162"/>
      <c r="BO162" s="162"/>
      <c r="BP162" s="162"/>
      <c r="BQ162" s="162"/>
      <c r="BR162" s="162"/>
      <c r="BS162" s="162"/>
      <c r="BT162" s="162"/>
      <c r="BU162" s="162"/>
      <c r="BV162" s="162"/>
      <c r="BW162" s="162"/>
      <c r="BX162" s="162"/>
      <c r="BY162" s="162"/>
      <c r="BZ162" s="162"/>
      <c r="CA162" s="162"/>
      <c r="CB162" s="162"/>
      <c r="CC162" s="162"/>
      <c r="CD162" s="162"/>
      <c r="CE162" s="162"/>
      <c r="CF162" s="162"/>
      <c r="CG162" s="162"/>
      <c r="CH162" s="162"/>
      <c r="CI162" s="162"/>
      <c r="CJ162" s="162"/>
      <c r="CK162" s="162"/>
      <c r="CL162" s="162"/>
      <c r="CM162" s="162"/>
      <c r="CN162" s="162"/>
      <c r="CO162" s="162"/>
      <c r="CP162" s="162"/>
      <c r="CQ162" s="162"/>
      <c r="CR162" s="162"/>
      <c r="CS162" s="162"/>
      <c r="CT162" s="162"/>
      <c r="CU162" s="162"/>
      <c r="CV162" s="162"/>
      <c r="CW162" s="162"/>
      <c r="CX162" s="162"/>
      <c r="CY162" s="162"/>
      <c r="CZ162" s="162"/>
      <c r="DA162" s="162"/>
      <c r="DB162" s="162"/>
      <c r="DC162" s="162"/>
      <c r="DD162" s="162"/>
      <c r="DE162" s="162"/>
      <c r="DF162" s="162"/>
      <c r="DG162" s="162"/>
      <c r="DH162" s="162"/>
      <c r="DI162" s="162"/>
      <c r="DJ162" s="162"/>
      <c r="DK162" s="162"/>
      <c r="DL162" s="162"/>
      <c r="DM162" s="162"/>
      <c r="DN162" s="162"/>
      <c r="DO162" s="162"/>
      <c r="DP162" s="162"/>
      <c r="DQ162" s="162"/>
      <c r="DR162" s="162"/>
      <c r="DS162" s="162"/>
      <c r="DT162" s="162"/>
      <c r="DU162" s="162"/>
      <c r="DV162" s="162"/>
      <c r="DW162" s="162"/>
      <c r="DX162" s="162"/>
      <c r="DY162" s="162"/>
      <c r="DZ162" s="162"/>
      <c r="EA162" s="162"/>
      <c r="EB162" s="162"/>
      <c r="EC162" s="162"/>
      <c r="ED162" s="162"/>
      <c r="EE162" s="162"/>
      <c r="EF162" s="162"/>
      <c r="EG162" s="162"/>
      <c r="EH162" s="162"/>
      <c r="EI162" s="162"/>
      <c r="EJ162" s="162"/>
      <c r="EK162" s="162"/>
      <c r="EL162" s="162"/>
      <c r="EM162" s="162"/>
      <c r="EN162" s="162"/>
      <c r="EO162" s="162"/>
      <c r="EP162" s="162"/>
      <c r="EQ162" s="162"/>
      <c r="ER162" s="162"/>
      <c r="ES162" s="162"/>
      <c r="ET162" s="162"/>
      <c r="EU162" s="162"/>
      <c r="EV162" s="162"/>
      <c r="EW162" s="162"/>
      <c r="EX162" s="162"/>
      <c r="EY162" s="162"/>
      <c r="EZ162" s="162"/>
      <c r="FA162" s="162"/>
      <c r="FB162" s="162"/>
      <c r="FC162" s="162"/>
      <c r="FD162" s="162"/>
      <c r="FE162" s="162"/>
      <c r="FF162" s="162"/>
      <c r="FG162" s="162"/>
      <c r="FH162" s="162"/>
      <c r="FI162" s="162"/>
      <c r="FJ162" s="162"/>
      <c r="FK162" s="162"/>
      <c r="FL162" s="162"/>
      <c r="FM162" s="162"/>
      <c r="FN162" s="162"/>
      <c r="FO162" s="162"/>
      <c r="FP162" s="162"/>
      <c r="FQ162" s="162"/>
      <c r="FR162" s="162"/>
      <c r="FS162" s="162"/>
      <c r="FT162" s="162"/>
      <c r="FU162" s="162"/>
      <c r="FV162" s="162"/>
      <c r="FW162" s="162"/>
      <c r="FX162" s="162"/>
      <c r="FY162" s="162"/>
      <c r="FZ162" s="162"/>
      <c r="GA162" s="162"/>
      <c r="GB162" s="162"/>
      <c r="GC162" s="162"/>
      <c r="GD162" s="162"/>
      <c r="GE162" s="162"/>
      <c r="GF162" s="162"/>
      <c r="GG162" s="162"/>
      <c r="GH162" s="162"/>
      <c r="GI162" s="162"/>
      <c r="GJ162" s="162"/>
      <c r="GK162" s="162"/>
      <c r="GL162" s="162"/>
      <c r="GM162" s="162"/>
      <c r="GN162" s="162"/>
      <c r="GO162" s="162"/>
      <c r="GP162" s="162"/>
      <c r="GQ162" s="162"/>
      <c r="GR162" s="162"/>
      <c r="GS162" s="162"/>
      <c r="GT162" s="162"/>
      <c r="GU162" s="162"/>
      <c r="GV162" s="162"/>
      <c r="GW162" s="162"/>
      <c r="GX162" s="162"/>
      <c r="GY162" s="162"/>
      <c r="GZ162" s="162"/>
      <c r="HA162" s="162"/>
      <c r="HB162" s="162"/>
      <c r="HC162" s="162"/>
      <c r="HD162" s="162"/>
      <c r="HE162" s="162"/>
      <c r="HF162" s="162"/>
      <c r="HG162" s="162"/>
      <c r="HH162" s="162"/>
      <c r="HI162" s="162"/>
      <c r="HJ162" s="162"/>
      <c r="HK162" s="162"/>
      <c r="HL162" s="162"/>
      <c r="HM162" s="162"/>
      <c r="HN162" s="162"/>
      <c r="HO162" s="162"/>
      <c r="HP162" s="162"/>
      <c r="HQ162" s="162"/>
      <c r="HR162" s="162"/>
      <c r="HS162" s="162"/>
      <c r="HT162" s="162"/>
      <c r="HU162" s="162"/>
      <c r="HV162" s="162"/>
      <c r="HW162" s="162"/>
      <c r="HX162" s="162"/>
      <c r="HY162" s="162"/>
      <c r="HZ162" s="162"/>
      <c r="IA162" s="162"/>
      <c r="IB162" s="162"/>
      <c r="IC162" s="162"/>
      <c r="ID162" s="162"/>
      <c r="IE162" s="162"/>
      <c r="IF162" s="162"/>
      <c r="IG162" s="162"/>
      <c r="IH162" s="162"/>
      <c r="II162" s="162"/>
      <c r="IJ162" s="162"/>
      <c r="IK162" s="162"/>
      <c r="IL162" s="162"/>
      <c r="IM162" s="162"/>
      <c r="IN162" s="162"/>
      <c r="IO162" s="162"/>
      <c r="IP162" s="162"/>
      <c r="IQ162" s="162"/>
      <c r="IR162" s="162"/>
      <c r="IS162" s="162"/>
      <c r="IT162" s="162"/>
      <c r="IU162" s="162"/>
      <c r="IV162" s="162"/>
    </row>
    <row r="163" spans="1:256" s="231" customFormat="1" ht="17.100000000000001" customHeight="1">
      <c r="A163" s="224" t="s">
        <v>497</v>
      </c>
      <c r="B163" s="225" t="s">
        <v>282</v>
      </c>
      <c r="C163" s="226" t="s">
        <v>283</v>
      </c>
      <c r="D163" s="225" t="s">
        <v>17</v>
      </c>
      <c r="E163" s="227">
        <v>8</v>
      </c>
      <c r="F163" s="228">
        <v>12.86</v>
      </c>
      <c r="G163" s="228">
        <f t="shared" si="13"/>
        <v>16.91</v>
      </c>
      <c r="H163" s="229">
        <f t="shared" si="14"/>
        <v>135.28</v>
      </c>
      <c r="I163" s="230"/>
      <c r="J163" s="162"/>
      <c r="K163" s="162"/>
      <c r="L163" s="162"/>
      <c r="M163" s="162"/>
      <c r="N163" s="162"/>
      <c r="O163" s="162"/>
      <c r="P163" s="162"/>
      <c r="Q163" s="162"/>
      <c r="R163" s="162"/>
      <c r="S163" s="162"/>
      <c r="T163" s="162"/>
      <c r="U163" s="162"/>
      <c r="V163" s="162"/>
      <c r="W163" s="162"/>
      <c r="X163" s="162"/>
      <c r="Y163" s="162"/>
      <c r="Z163" s="162"/>
      <c r="AA163" s="162"/>
      <c r="AB163" s="162"/>
      <c r="AC163" s="162"/>
      <c r="AD163" s="162"/>
      <c r="AE163" s="162"/>
      <c r="AF163" s="162"/>
      <c r="AG163" s="162"/>
      <c r="AH163" s="162"/>
      <c r="AI163" s="162"/>
      <c r="AJ163" s="162"/>
      <c r="AK163" s="162"/>
      <c r="AL163" s="162"/>
      <c r="AM163" s="162"/>
      <c r="AN163" s="162"/>
      <c r="AO163" s="162"/>
      <c r="AP163" s="162"/>
      <c r="AQ163" s="162"/>
      <c r="AR163" s="162"/>
      <c r="AS163" s="162"/>
      <c r="AT163" s="162"/>
      <c r="AU163" s="162"/>
      <c r="AV163" s="162"/>
      <c r="AW163" s="162"/>
      <c r="AX163" s="162"/>
      <c r="AY163" s="162"/>
      <c r="AZ163" s="162"/>
      <c r="BA163" s="162"/>
      <c r="BB163" s="162"/>
      <c r="BC163" s="162"/>
      <c r="BD163" s="162"/>
      <c r="BE163" s="162"/>
      <c r="BF163" s="162"/>
      <c r="BG163" s="162"/>
      <c r="BH163" s="162"/>
      <c r="BI163" s="162"/>
      <c r="BJ163" s="162"/>
      <c r="BK163" s="162"/>
      <c r="BL163" s="162"/>
      <c r="BM163" s="162"/>
      <c r="BN163" s="162"/>
      <c r="BO163" s="162"/>
      <c r="BP163" s="162"/>
      <c r="BQ163" s="162"/>
      <c r="BR163" s="162"/>
      <c r="BS163" s="162"/>
      <c r="BT163" s="162"/>
      <c r="BU163" s="162"/>
      <c r="BV163" s="162"/>
      <c r="BW163" s="162"/>
      <c r="BX163" s="162"/>
      <c r="BY163" s="162"/>
      <c r="BZ163" s="162"/>
      <c r="CA163" s="162"/>
      <c r="CB163" s="162"/>
      <c r="CC163" s="162"/>
      <c r="CD163" s="162"/>
      <c r="CE163" s="162"/>
      <c r="CF163" s="162"/>
      <c r="CG163" s="162"/>
      <c r="CH163" s="162"/>
      <c r="CI163" s="162"/>
      <c r="CJ163" s="162"/>
      <c r="CK163" s="162"/>
      <c r="CL163" s="162"/>
      <c r="CM163" s="162"/>
      <c r="CN163" s="162"/>
      <c r="CO163" s="162"/>
      <c r="CP163" s="162"/>
      <c r="CQ163" s="162"/>
      <c r="CR163" s="162"/>
      <c r="CS163" s="162"/>
      <c r="CT163" s="162"/>
      <c r="CU163" s="162"/>
      <c r="CV163" s="162"/>
      <c r="CW163" s="162"/>
      <c r="CX163" s="162"/>
      <c r="CY163" s="162"/>
      <c r="CZ163" s="162"/>
      <c r="DA163" s="162"/>
      <c r="DB163" s="162"/>
      <c r="DC163" s="162"/>
      <c r="DD163" s="162"/>
      <c r="DE163" s="162"/>
      <c r="DF163" s="162"/>
      <c r="DG163" s="162"/>
      <c r="DH163" s="162"/>
      <c r="DI163" s="162"/>
      <c r="DJ163" s="162"/>
      <c r="DK163" s="162"/>
      <c r="DL163" s="162"/>
      <c r="DM163" s="162"/>
      <c r="DN163" s="162"/>
      <c r="DO163" s="162"/>
      <c r="DP163" s="162"/>
      <c r="DQ163" s="162"/>
      <c r="DR163" s="162"/>
      <c r="DS163" s="162"/>
      <c r="DT163" s="162"/>
      <c r="DU163" s="162"/>
      <c r="DV163" s="162"/>
      <c r="DW163" s="162"/>
      <c r="DX163" s="162"/>
      <c r="DY163" s="162"/>
      <c r="DZ163" s="162"/>
      <c r="EA163" s="162"/>
      <c r="EB163" s="162"/>
      <c r="EC163" s="162"/>
      <c r="ED163" s="162"/>
      <c r="EE163" s="162"/>
      <c r="EF163" s="162"/>
      <c r="EG163" s="162"/>
      <c r="EH163" s="162"/>
      <c r="EI163" s="162"/>
      <c r="EJ163" s="162"/>
      <c r="EK163" s="162"/>
      <c r="EL163" s="162"/>
      <c r="EM163" s="162"/>
      <c r="EN163" s="162"/>
      <c r="EO163" s="162"/>
      <c r="EP163" s="162"/>
      <c r="EQ163" s="162"/>
      <c r="ER163" s="162"/>
      <c r="ES163" s="162"/>
      <c r="ET163" s="162"/>
      <c r="EU163" s="162"/>
      <c r="EV163" s="162"/>
      <c r="EW163" s="162"/>
      <c r="EX163" s="162"/>
      <c r="EY163" s="162"/>
      <c r="EZ163" s="162"/>
      <c r="FA163" s="162"/>
      <c r="FB163" s="162"/>
      <c r="FC163" s="162"/>
      <c r="FD163" s="162"/>
      <c r="FE163" s="162"/>
      <c r="FF163" s="162"/>
      <c r="FG163" s="162"/>
      <c r="FH163" s="162"/>
      <c r="FI163" s="162"/>
      <c r="FJ163" s="162"/>
      <c r="FK163" s="162"/>
      <c r="FL163" s="162"/>
      <c r="FM163" s="162"/>
      <c r="FN163" s="162"/>
      <c r="FO163" s="162"/>
      <c r="FP163" s="162"/>
      <c r="FQ163" s="162"/>
      <c r="FR163" s="162"/>
      <c r="FS163" s="162"/>
      <c r="FT163" s="162"/>
      <c r="FU163" s="162"/>
      <c r="FV163" s="162"/>
      <c r="FW163" s="162"/>
      <c r="FX163" s="162"/>
      <c r="FY163" s="162"/>
      <c r="FZ163" s="162"/>
      <c r="GA163" s="162"/>
      <c r="GB163" s="162"/>
      <c r="GC163" s="162"/>
      <c r="GD163" s="162"/>
      <c r="GE163" s="162"/>
      <c r="GF163" s="162"/>
      <c r="GG163" s="162"/>
      <c r="GH163" s="162"/>
      <c r="GI163" s="162"/>
      <c r="GJ163" s="162"/>
      <c r="GK163" s="162"/>
      <c r="GL163" s="162"/>
      <c r="GM163" s="162"/>
      <c r="GN163" s="162"/>
      <c r="GO163" s="162"/>
      <c r="GP163" s="162"/>
      <c r="GQ163" s="162"/>
      <c r="GR163" s="162"/>
      <c r="GS163" s="162"/>
      <c r="GT163" s="162"/>
      <c r="GU163" s="162"/>
      <c r="GV163" s="162"/>
      <c r="GW163" s="162"/>
      <c r="GX163" s="162"/>
      <c r="GY163" s="162"/>
      <c r="GZ163" s="162"/>
      <c r="HA163" s="162"/>
      <c r="HB163" s="162"/>
      <c r="HC163" s="162"/>
      <c r="HD163" s="162"/>
      <c r="HE163" s="162"/>
      <c r="HF163" s="162"/>
      <c r="HG163" s="162"/>
      <c r="HH163" s="162"/>
      <c r="HI163" s="162"/>
      <c r="HJ163" s="162"/>
      <c r="HK163" s="162"/>
      <c r="HL163" s="162"/>
      <c r="HM163" s="162"/>
      <c r="HN163" s="162"/>
      <c r="HO163" s="162"/>
      <c r="HP163" s="162"/>
      <c r="HQ163" s="162"/>
      <c r="HR163" s="162"/>
      <c r="HS163" s="162"/>
      <c r="HT163" s="162"/>
      <c r="HU163" s="162"/>
      <c r="HV163" s="162"/>
      <c r="HW163" s="162"/>
      <c r="HX163" s="162"/>
      <c r="HY163" s="162"/>
      <c r="HZ163" s="162"/>
      <c r="IA163" s="162"/>
      <c r="IB163" s="162"/>
      <c r="IC163" s="162"/>
      <c r="ID163" s="162"/>
      <c r="IE163" s="162"/>
      <c r="IF163" s="162"/>
      <c r="IG163" s="162"/>
      <c r="IH163" s="162"/>
      <c r="II163" s="162"/>
      <c r="IJ163" s="162"/>
      <c r="IK163" s="162"/>
      <c r="IL163" s="162"/>
      <c r="IM163" s="162"/>
      <c r="IN163" s="162"/>
      <c r="IO163" s="162"/>
      <c r="IP163" s="162"/>
      <c r="IQ163" s="162"/>
      <c r="IR163" s="162"/>
      <c r="IS163" s="162"/>
      <c r="IT163" s="162"/>
      <c r="IU163" s="162"/>
      <c r="IV163" s="162"/>
    </row>
    <row r="164" spans="1:256" s="231" customFormat="1" ht="17.100000000000001" customHeight="1">
      <c r="A164" s="224" t="s">
        <v>498</v>
      </c>
      <c r="B164" s="225" t="s">
        <v>284</v>
      </c>
      <c r="C164" s="226" t="s">
        <v>285</v>
      </c>
      <c r="D164" s="225" t="s">
        <v>17</v>
      </c>
      <c r="E164" s="227">
        <v>68</v>
      </c>
      <c r="F164" s="228">
        <v>21.03</v>
      </c>
      <c r="G164" s="228">
        <f t="shared" si="13"/>
        <v>27.65</v>
      </c>
      <c r="H164" s="229">
        <f t="shared" si="14"/>
        <v>1880.2</v>
      </c>
      <c r="I164" s="230"/>
      <c r="J164" s="162"/>
      <c r="K164" s="162"/>
      <c r="L164" s="162"/>
      <c r="M164" s="162"/>
      <c r="N164" s="162"/>
      <c r="O164" s="162"/>
      <c r="P164" s="162"/>
      <c r="Q164" s="162"/>
      <c r="R164" s="162"/>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Q164" s="162"/>
      <c r="AR164" s="162"/>
      <c r="AS164" s="162"/>
      <c r="AT164" s="162"/>
      <c r="AU164" s="162"/>
      <c r="AV164" s="162"/>
      <c r="AW164" s="162"/>
      <c r="AX164" s="162"/>
      <c r="AY164" s="162"/>
      <c r="AZ164" s="162"/>
      <c r="BA164" s="162"/>
      <c r="BB164" s="162"/>
      <c r="BC164" s="162"/>
      <c r="BD164" s="162"/>
      <c r="BE164" s="162"/>
      <c r="BF164" s="162"/>
      <c r="BG164" s="162"/>
      <c r="BH164" s="162"/>
      <c r="BI164" s="162"/>
      <c r="BJ164" s="162"/>
      <c r="BK164" s="162"/>
      <c r="BL164" s="162"/>
      <c r="BM164" s="162"/>
      <c r="BN164" s="162"/>
      <c r="BO164" s="162"/>
      <c r="BP164" s="162"/>
      <c r="BQ164" s="162"/>
      <c r="BR164" s="162"/>
      <c r="BS164" s="162"/>
      <c r="BT164" s="162"/>
      <c r="BU164" s="162"/>
      <c r="BV164" s="162"/>
      <c r="BW164" s="162"/>
      <c r="BX164" s="162"/>
      <c r="BY164" s="162"/>
      <c r="BZ164" s="162"/>
      <c r="CA164" s="162"/>
      <c r="CB164" s="162"/>
      <c r="CC164" s="162"/>
      <c r="CD164" s="162"/>
      <c r="CE164" s="162"/>
      <c r="CF164" s="162"/>
      <c r="CG164" s="162"/>
      <c r="CH164" s="162"/>
      <c r="CI164" s="162"/>
      <c r="CJ164" s="162"/>
      <c r="CK164" s="162"/>
      <c r="CL164" s="162"/>
      <c r="CM164" s="162"/>
      <c r="CN164" s="162"/>
      <c r="CO164" s="162"/>
      <c r="CP164" s="162"/>
      <c r="CQ164" s="162"/>
      <c r="CR164" s="162"/>
      <c r="CS164" s="162"/>
      <c r="CT164" s="162"/>
      <c r="CU164" s="162"/>
      <c r="CV164" s="162"/>
      <c r="CW164" s="162"/>
      <c r="CX164" s="162"/>
      <c r="CY164" s="162"/>
      <c r="CZ164" s="162"/>
      <c r="DA164" s="162"/>
      <c r="DB164" s="162"/>
      <c r="DC164" s="162"/>
      <c r="DD164" s="162"/>
      <c r="DE164" s="162"/>
      <c r="DF164" s="162"/>
      <c r="DG164" s="162"/>
      <c r="DH164" s="162"/>
      <c r="DI164" s="162"/>
      <c r="DJ164" s="162"/>
      <c r="DK164" s="162"/>
      <c r="DL164" s="162"/>
      <c r="DM164" s="162"/>
      <c r="DN164" s="162"/>
      <c r="DO164" s="162"/>
      <c r="DP164" s="162"/>
      <c r="DQ164" s="162"/>
      <c r="DR164" s="162"/>
      <c r="DS164" s="162"/>
      <c r="DT164" s="162"/>
      <c r="DU164" s="162"/>
      <c r="DV164" s="162"/>
      <c r="DW164" s="162"/>
      <c r="DX164" s="162"/>
      <c r="DY164" s="162"/>
      <c r="DZ164" s="162"/>
      <c r="EA164" s="162"/>
      <c r="EB164" s="162"/>
      <c r="EC164" s="162"/>
      <c r="ED164" s="162"/>
      <c r="EE164" s="162"/>
      <c r="EF164" s="162"/>
      <c r="EG164" s="162"/>
      <c r="EH164" s="162"/>
      <c r="EI164" s="162"/>
      <c r="EJ164" s="162"/>
      <c r="EK164" s="162"/>
      <c r="EL164" s="162"/>
      <c r="EM164" s="162"/>
      <c r="EN164" s="162"/>
      <c r="EO164" s="162"/>
      <c r="EP164" s="162"/>
      <c r="EQ164" s="162"/>
      <c r="ER164" s="162"/>
      <c r="ES164" s="162"/>
      <c r="ET164" s="162"/>
      <c r="EU164" s="162"/>
      <c r="EV164" s="162"/>
      <c r="EW164" s="162"/>
      <c r="EX164" s="162"/>
      <c r="EY164" s="162"/>
      <c r="EZ164" s="162"/>
      <c r="FA164" s="162"/>
      <c r="FB164" s="162"/>
      <c r="FC164" s="162"/>
      <c r="FD164" s="162"/>
      <c r="FE164" s="162"/>
      <c r="FF164" s="162"/>
      <c r="FG164" s="162"/>
      <c r="FH164" s="162"/>
      <c r="FI164" s="162"/>
      <c r="FJ164" s="162"/>
      <c r="FK164" s="162"/>
      <c r="FL164" s="162"/>
      <c r="FM164" s="162"/>
      <c r="FN164" s="162"/>
      <c r="FO164" s="162"/>
      <c r="FP164" s="162"/>
      <c r="FQ164" s="162"/>
      <c r="FR164" s="162"/>
      <c r="FS164" s="162"/>
      <c r="FT164" s="162"/>
      <c r="FU164" s="162"/>
      <c r="FV164" s="162"/>
      <c r="FW164" s="162"/>
      <c r="FX164" s="162"/>
      <c r="FY164" s="162"/>
      <c r="FZ164" s="162"/>
      <c r="GA164" s="162"/>
      <c r="GB164" s="162"/>
      <c r="GC164" s="162"/>
      <c r="GD164" s="162"/>
      <c r="GE164" s="162"/>
      <c r="GF164" s="162"/>
      <c r="GG164" s="162"/>
      <c r="GH164" s="162"/>
      <c r="GI164" s="162"/>
      <c r="GJ164" s="162"/>
      <c r="GK164" s="162"/>
      <c r="GL164" s="162"/>
      <c r="GM164" s="162"/>
      <c r="GN164" s="162"/>
      <c r="GO164" s="162"/>
      <c r="GP164" s="162"/>
      <c r="GQ164" s="162"/>
      <c r="GR164" s="162"/>
      <c r="GS164" s="162"/>
      <c r="GT164" s="162"/>
      <c r="GU164" s="162"/>
      <c r="GV164" s="162"/>
      <c r="GW164" s="162"/>
      <c r="GX164" s="162"/>
      <c r="GY164" s="162"/>
      <c r="GZ164" s="162"/>
      <c r="HA164" s="162"/>
      <c r="HB164" s="162"/>
      <c r="HC164" s="162"/>
      <c r="HD164" s="162"/>
      <c r="HE164" s="162"/>
      <c r="HF164" s="162"/>
      <c r="HG164" s="162"/>
      <c r="HH164" s="162"/>
      <c r="HI164" s="162"/>
      <c r="HJ164" s="162"/>
      <c r="HK164" s="162"/>
      <c r="HL164" s="162"/>
      <c r="HM164" s="162"/>
      <c r="HN164" s="162"/>
      <c r="HO164" s="162"/>
      <c r="HP164" s="162"/>
      <c r="HQ164" s="162"/>
      <c r="HR164" s="162"/>
      <c r="HS164" s="162"/>
      <c r="HT164" s="162"/>
      <c r="HU164" s="162"/>
      <c r="HV164" s="162"/>
      <c r="HW164" s="162"/>
      <c r="HX164" s="162"/>
      <c r="HY164" s="162"/>
      <c r="HZ164" s="162"/>
      <c r="IA164" s="162"/>
      <c r="IB164" s="162"/>
      <c r="IC164" s="162"/>
      <c r="ID164" s="162"/>
      <c r="IE164" s="162"/>
      <c r="IF164" s="162"/>
      <c r="IG164" s="162"/>
      <c r="IH164" s="162"/>
      <c r="II164" s="162"/>
      <c r="IJ164" s="162"/>
      <c r="IK164" s="162"/>
      <c r="IL164" s="162"/>
      <c r="IM164" s="162"/>
      <c r="IN164" s="162"/>
      <c r="IO164" s="162"/>
      <c r="IP164" s="162"/>
      <c r="IQ164" s="162"/>
      <c r="IR164" s="162"/>
      <c r="IS164" s="162"/>
      <c r="IT164" s="162"/>
      <c r="IU164" s="162"/>
      <c r="IV164" s="162"/>
    </row>
    <row r="165" spans="1:256" s="231" customFormat="1" ht="26.25" customHeight="1">
      <c r="A165" s="224" t="s">
        <v>499</v>
      </c>
      <c r="B165" s="225" t="s">
        <v>286</v>
      </c>
      <c r="C165" s="226" t="s">
        <v>287</v>
      </c>
      <c r="D165" s="225" t="s">
        <v>17</v>
      </c>
      <c r="E165" s="227">
        <v>46</v>
      </c>
      <c r="F165" s="228">
        <v>150.34</v>
      </c>
      <c r="G165" s="228">
        <f t="shared" si="13"/>
        <v>197.67</v>
      </c>
      <c r="H165" s="229">
        <f t="shared" si="14"/>
        <v>9092.82</v>
      </c>
      <c r="I165" s="230"/>
      <c r="J165" s="162"/>
      <c r="K165" s="162"/>
      <c r="L165" s="162"/>
      <c r="M165" s="162"/>
      <c r="N165" s="162"/>
      <c r="O165" s="162"/>
      <c r="P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Q165" s="162"/>
      <c r="AR165" s="162"/>
      <c r="AS165" s="162"/>
      <c r="AT165" s="162"/>
      <c r="AU165" s="162"/>
      <c r="AV165" s="162"/>
      <c r="AW165" s="162"/>
      <c r="AX165" s="162"/>
      <c r="AY165" s="162"/>
      <c r="AZ165" s="162"/>
      <c r="BA165" s="162"/>
      <c r="BB165" s="162"/>
      <c r="BC165" s="162"/>
      <c r="BD165" s="162"/>
      <c r="BE165" s="162"/>
      <c r="BF165" s="162"/>
      <c r="BG165" s="162"/>
      <c r="BH165" s="162"/>
      <c r="BI165" s="162"/>
      <c r="BJ165" s="162"/>
      <c r="BK165" s="162"/>
      <c r="BL165" s="162"/>
      <c r="BM165" s="162"/>
      <c r="BN165" s="162"/>
      <c r="BO165" s="162"/>
      <c r="BP165" s="162"/>
      <c r="BQ165" s="162"/>
      <c r="BR165" s="162"/>
      <c r="BS165" s="162"/>
      <c r="BT165" s="162"/>
      <c r="BU165" s="162"/>
      <c r="BV165" s="162"/>
      <c r="BW165" s="162"/>
      <c r="BX165" s="162"/>
      <c r="BY165" s="162"/>
      <c r="BZ165" s="162"/>
      <c r="CA165" s="162"/>
      <c r="CB165" s="162"/>
      <c r="CC165" s="162"/>
      <c r="CD165" s="162"/>
      <c r="CE165" s="162"/>
      <c r="CF165" s="162"/>
      <c r="CG165" s="162"/>
      <c r="CH165" s="162"/>
      <c r="CI165" s="162"/>
      <c r="CJ165" s="162"/>
      <c r="CK165" s="162"/>
      <c r="CL165" s="162"/>
      <c r="CM165" s="162"/>
      <c r="CN165" s="162"/>
      <c r="CO165" s="162"/>
      <c r="CP165" s="162"/>
      <c r="CQ165" s="162"/>
      <c r="CR165" s="162"/>
      <c r="CS165" s="162"/>
      <c r="CT165" s="162"/>
      <c r="CU165" s="162"/>
      <c r="CV165" s="162"/>
      <c r="CW165" s="162"/>
      <c r="CX165" s="162"/>
      <c r="CY165" s="162"/>
      <c r="CZ165" s="162"/>
      <c r="DA165" s="162"/>
      <c r="DB165" s="162"/>
      <c r="DC165" s="162"/>
      <c r="DD165" s="162"/>
      <c r="DE165" s="162"/>
      <c r="DF165" s="162"/>
      <c r="DG165" s="162"/>
      <c r="DH165" s="162"/>
      <c r="DI165" s="162"/>
      <c r="DJ165" s="162"/>
      <c r="DK165" s="162"/>
      <c r="DL165" s="162"/>
      <c r="DM165" s="162"/>
      <c r="DN165" s="162"/>
      <c r="DO165" s="162"/>
      <c r="DP165" s="162"/>
      <c r="DQ165" s="162"/>
      <c r="DR165" s="162"/>
      <c r="DS165" s="162"/>
      <c r="DT165" s="162"/>
      <c r="DU165" s="162"/>
      <c r="DV165" s="162"/>
      <c r="DW165" s="162"/>
      <c r="DX165" s="162"/>
      <c r="DY165" s="162"/>
      <c r="DZ165" s="162"/>
      <c r="EA165" s="162"/>
      <c r="EB165" s="162"/>
      <c r="EC165" s="162"/>
      <c r="ED165" s="162"/>
      <c r="EE165" s="162"/>
      <c r="EF165" s="162"/>
      <c r="EG165" s="162"/>
      <c r="EH165" s="162"/>
      <c r="EI165" s="162"/>
      <c r="EJ165" s="162"/>
      <c r="EK165" s="162"/>
      <c r="EL165" s="162"/>
      <c r="EM165" s="162"/>
      <c r="EN165" s="162"/>
      <c r="EO165" s="162"/>
      <c r="EP165" s="162"/>
      <c r="EQ165" s="162"/>
      <c r="ER165" s="162"/>
      <c r="ES165" s="162"/>
      <c r="ET165" s="162"/>
      <c r="EU165" s="162"/>
      <c r="EV165" s="162"/>
      <c r="EW165" s="162"/>
      <c r="EX165" s="162"/>
      <c r="EY165" s="162"/>
      <c r="EZ165" s="162"/>
      <c r="FA165" s="162"/>
      <c r="FB165" s="162"/>
      <c r="FC165" s="162"/>
      <c r="FD165" s="162"/>
      <c r="FE165" s="162"/>
      <c r="FF165" s="162"/>
      <c r="FG165" s="162"/>
      <c r="FH165" s="162"/>
      <c r="FI165" s="162"/>
      <c r="FJ165" s="162"/>
      <c r="FK165" s="162"/>
      <c r="FL165" s="162"/>
      <c r="FM165" s="162"/>
      <c r="FN165" s="162"/>
      <c r="FO165" s="162"/>
      <c r="FP165" s="162"/>
      <c r="FQ165" s="162"/>
      <c r="FR165" s="162"/>
      <c r="FS165" s="162"/>
      <c r="FT165" s="162"/>
      <c r="FU165" s="162"/>
      <c r="FV165" s="162"/>
      <c r="FW165" s="162"/>
      <c r="FX165" s="162"/>
      <c r="FY165" s="162"/>
      <c r="FZ165" s="162"/>
      <c r="GA165" s="162"/>
      <c r="GB165" s="162"/>
      <c r="GC165" s="162"/>
      <c r="GD165" s="162"/>
      <c r="GE165" s="162"/>
      <c r="GF165" s="162"/>
      <c r="GG165" s="162"/>
      <c r="GH165" s="162"/>
      <c r="GI165" s="162"/>
      <c r="GJ165" s="162"/>
      <c r="GK165" s="162"/>
      <c r="GL165" s="162"/>
      <c r="GM165" s="162"/>
      <c r="GN165" s="162"/>
      <c r="GO165" s="162"/>
      <c r="GP165" s="162"/>
      <c r="GQ165" s="162"/>
      <c r="GR165" s="162"/>
      <c r="GS165" s="162"/>
      <c r="GT165" s="162"/>
      <c r="GU165" s="162"/>
      <c r="GV165" s="162"/>
      <c r="GW165" s="162"/>
      <c r="GX165" s="162"/>
      <c r="GY165" s="162"/>
      <c r="GZ165" s="162"/>
      <c r="HA165" s="162"/>
      <c r="HB165" s="162"/>
      <c r="HC165" s="162"/>
      <c r="HD165" s="162"/>
      <c r="HE165" s="162"/>
      <c r="HF165" s="162"/>
      <c r="HG165" s="162"/>
      <c r="HH165" s="162"/>
      <c r="HI165" s="162"/>
      <c r="HJ165" s="162"/>
      <c r="HK165" s="162"/>
      <c r="HL165" s="162"/>
      <c r="HM165" s="162"/>
      <c r="HN165" s="162"/>
      <c r="HO165" s="162"/>
      <c r="HP165" s="162"/>
      <c r="HQ165" s="162"/>
      <c r="HR165" s="162"/>
      <c r="HS165" s="162"/>
      <c r="HT165" s="162"/>
      <c r="HU165" s="162"/>
      <c r="HV165" s="162"/>
      <c r="HW165" s="162"/>
      <c r="HX165" s="162"/>
      <c r="HY165" s="162"/>
      <c r="HZ165" s="162"/>
      <c r="IA165" s="162"/>
      <c r="IB165" s="162"/>
      <c r="IC165" s="162"/>
      <c r="ID165" s="162"/>
      <c r="IE165" s="162"/>
      <c r="IF165" s="162"/>
      <c r="IG165" s="162"/>
      <c r="IH165" s="162"/>
      <c r="II165" s="162"/>
      <c r="IJ165" s="162"/>
      <c r="IK165" s="162"/>
      <c r="IL165" s="162"/>
      <c r="IM165" s="162"/>
      <c r="IN165" s="162"/>
      <c r="IO165" s="162"/>
      <c r="IP165" s="162"/>
      <c r="IQ165" s="162"/>
      <c r="IR165" s="162"/>
      <c r="IS165" s="162"/>
      <c r="IT165" s="162"/>
      <c r="IU165" s="162"/>
      <c r="IV165" s="162"/>
    </row>
    <row r="166" spans="1:256" s="231" customFormat="1" ht="21.75" customHeight="1">
      <c r="A166" s="224" t="s">
        <v>500</v>
      </c>
      <c r="B166" s="225" t="s">
        <v>288</v>
      </c>
      <c r="C166" s="226" t="s">
        <v>289</v>
      </c>
      <c r="D166" s="225" t="s">
        <v>17</v>
      </c>
      <c r="E166" s="227">
        <f>E165*2</f>
        <v>92</v>
      </c>
      <c r="F166" s="228">
        <v>8.93</v>
      </c>
      <c r="G166" s="228">
        <f t="shared" si="13"/>
        <v>11.74</v>
      </c>
      <c r="H166" s="229">
        <f t="shared" si="14"/>
        <v>1080.08</v>
      </c>
      <c r="I166" s="230"/>
      <c r="J166" s="162"/>
      <c r="K166" s="162"/>
      <c r="L166" s="162"/>
      <c r="M166" s="162"/>
      <c r="N166" s="162"/>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Q166" s="162"/>
      <c r="AR166" s="162"/>
      <c r="AS166" s="162"/>
      <c r="AT166" s="162"/>
      <c r="AU166" s="162"/>
      <c r="AV166" s="162"/>
      <c r="AW166" s="162"/>
      <c r="AX166" s="162"/>
      <c r="AY166" s="162"/>
      <c r="AZ166" s="162"/>
      <c r="BA166" s="162"/>
      <c r="BB166" s="162"/>
      <c r="BC166" s="162"/>
      <c r="BD166" s="162"/>
      <c r="BE166" s="162"/>
      <c r="BF166" s="162"/>
      <c r="BG166" s="162"/>
      <c r="BH166" s="162"/>
      <c r="BI166" s="162"/>
      <c r="BJ166" s="162"/>
      <c r="BK166" s="162"/>
      <c r="BL166" s="162"/>
      <c r="BM166" s="162"/>
      <c r="BN166" s="162"/>
      <c r="BO166" s="162"/>
      <c r="BP166" s="162"/>
      <c r="BQ166" s="162"/>
      <c r="BR166" s="162"/>
      <c r="BS166" s="162"/>
      <c r="BT166" s="162"/>
      <c r="BU166" s="162"/>
      <c r="BV166" s="162"/>
      <c r="BW166" s="162"/>
      <c r="BX166" s="162"/>
      <c r="BY166" s="162"/>
      <c r="BZ166" s="162"/>
      <c r="CA166" s="162"/>
      <c r="CB166" s="162"/>
      <c r="CC166" s="162"/>
      <c r="CD166" s="162"/>
      <c r="CE166" s="162"/>
      <c r="CF166" s="162"/>
      <c r="CG166" s="162"/>
      <c r="CH166" s="162"/>
      <c r="CI166" s="162"/>
      <c r="CJ166" s="162"/>
      <c r="CK166" s="162"/>
      <c r="CL166" s="162"/>
      <c r="CM166" s="162"/>
      <c r="CN166" s="162"/>
      <c r="CO166" s="162"/>
      <c r="CP166" s="162"/>
      <c r="CQ166" s="162"/>
      <c r="CR166" s="162"/>
      <c r="CS166" s="162"/>
      <c r="CT166" s="162"/>
      <c r="CU166" s="162"/>
      <c r="CV166" s="162"/>
      <c r="CW166" s="162"/>
      <c r="CX166" s="162"/>
      <c r="CY166" s="162"/>
      <c r="CZ166" s="162"/>
      <c r="DA166" s="162"/>
      <c r="DB166" s="162"/>
      <c r="DC166" s="162"/>
      <c r="DD166" s="162"/>
      <c r="DE166" s="162"/>
      <c r="DF166" s="162"/>
      <c r="DG166" s="162"/>
      <c r="DH166" s="162"/>
      <c r="DI166" s="162"/>
      <c r="DJ166" s="162"/>
      <c r="DK166" s="162"/>
      <c r="DL166" s="162"/>
      <c r="DM166" s="162"/>
      <c r="DN166" s="162"/>
      <c r="DO166" s="162"/>
      <c r="DP166" s="162"/>
      <c r="DQ166" s="162"/>
      <c r="DR166" s="162"/>
      <c r="DS166" s="162"/>
      <c r="DT166" s="162"/>
      <c r="DU166" s="162"/>
      <c r="DV166" s="162"/>
      <c r="DW166" s="162"/>
      <c r="DX166" s="162"/>
      <c r="DY166" s="162"/>
      <c r="DZ166" s="162"/>
      <c r="EA166" s="162"/>
      <c r="EB166" s="162"/>
      <c r="EC166" s="162"/>
      <c r="ED166" s="162"/>
      <c r="EE166" s="162"/>
      <c r="EF166" s="162"/>
      <c r="EG166" s="162"/>
      <c r="EH166" s="162"/>
      <c r="EI166" s="162"/>
      <c r="EJ166" s="162"/>
      <c r="EK166" s="162"/>
      <c r="EL166" s="162"/>
      <c r="EM166" s="162"/>
      <c r="EN166" s="162"/>
      <c r="EO166" s="162"/>
      <c r="EP166" s="162"/>
      <c r="EQ166" s="162"/>
      <c r="ER166" s="162"/>
      <c r="ES166" s="162"/>
      <c r="ET166" s="162"/>
      <c r="EU166" s="162"/>
      <c r="EV166" s="162"/>
      <c r="EW166" s="162"/>
      <c r="EX166" s="162"/>
      <c r="EY166" s="162"/>
      <c r="EZ166" s="162"/>
      <c r="FA166" s="162"/>
      <c r="FB166" s="162"/>
      <c r="FC166" s="162"/>
      <c r="FD166" s="162"/>
      <c r="FE166" s="162"/>
      <c r="FF166" s="162"/>
      <c r="FG166" s="162"/>
      <c r="FH166" s="162"/>
      <c r="FI166" s="162"/>
      <c r="FJ166" s="162"/>
      <c r="FK166" s="162"/>
      <c r="FL166" s="162"/>
      <c r="FM166" s="162"/>
      <c r="FN166" s="162"/>
      <c r="FO166" s="162"/>
      <c r="FP166" s="162"/>
      <c r="FQ166" s="162"/>
      <c r="FR166" s="162"/>
      <c r="FS166" s="162"/>
      <c r="FT166" s="162"/>
      <c r="FU166" s="162"/>
      <c r="FV166" s="162"/>
      <c r="FW166" s="162"/>
      <c r="FX166" s="162"/>
      <c r="FY166" s="162"/>
      <c r="FZ166" s="162"/>
      <c r="GA166" s="162"/>
      <c r="GB166" s="162"/>
      <c r="GC166" s="162"/>
      <c r="GD166" s="162"/>
      <c r="GE166" s="162"/>
      <c r="GF166" s="162"/>
      <c r="GG166" s="162"/>
      <c r="GH166" s="162"/>
      <c r="GI166" s="162"/>
      <c r="GJ166" s="162"/>
      <c r="GK166" s="162"/>
      <c r="GL166" s="162"/>
      <c r="GM166" s="162"/>
      <c r="GN166" s="162"/>
      <c r="GO166" s="162"/>
      <c r="GP166" s="162"/>
      <c r="GQ166" s="162"/>
      <c r="GR166" s="162"/>
      <c r="GS166" s="162"/>
      <c r="GT166" s="162"/>
      <c r="GU166" s="162"/>
      <c r="GV166" s="162"/>
      <c r="GW166" s="162"/>
      <c r="GX166" s="162"/>
      <c r="GY166" s="162"/>
      <c r="GZ166" s="162"/>
      <c r="HA166" s="162"/>
      <c r="HB166" s="162"/>
      <c r="HC166" s="162"/>
      <c r="HD166" s="162"/>
      <c r="HE166" s="162"/>
      <c r="HF166" s="162"/>
      <c r="HG166" s="162"/>
      <c r="HH166" s="162"/>
      <c r="HI166" s="162"/>
      <c r="HJ166" s="162"/>
      <c r="HK166" s="162"/>
      <c r="HL166" s="162"/>
      <c r="HM166" s="162"/>
      <c r="HN166" s="162"/>
      <c r="HO166" s="162"/>
      <c r="HP166" s="162"/>
      <c r="HQ166" s="162"/>
      <c r="HR166" s="162"/>
      <c r="HS166" s="162"/>
      <c r="HT166" s="162"/>
      <c r="HU166" s="162"/>
      <c r="HV166" s="162"/>
      <c r="HW166" s="162"/>
      <c r="HX166" s="162"/>
      <c r="HY166" s="162"/>
      <c r="HZ166" s="162"/>
      <c r="IA166" s="162"/>
      <c r="IB166" s="162"/>
      <c r="IC166" s="162"/>
      <c r="ID166" s="162"/>
      <c r="IE166" s="162"/>
      <c r="IF166" s="162"/>
      <c r="IG166" s="162"/>
      <c r="IH166" s="162"/>
      <c r="II166" s="162"/>
      <c r="IJ166" s="162"/>
      <c r="IK166" s="162"/>
      <c r="IL166" s="162"/>
      <c r="IM166" s="162"/>
      <c r="IN166" s="162"/>
      <c r="IO166" s="162"/>
      <c r="IP166" s="162"/>
      <c r="IQ166" s="162"/>
      <c r="IR166" s="162"/>
      <c r="IS166" s="162"/>
      <c r="IT166" s="162"/>
      <c r="IU166" s="162"/>
      <c r="IV166" s="162"/>
    </row>
    <row r="167" spans="1:256" s="231" customFormat="1" ht="30.75" customHeight="1">
      <c r="A167" s="224" t="s">
        <v>501</v>
      </c>
      <c r="B167" s="225" t="s">
        <v>408</v>
      </c>
      <c r="C167" s="226" t="s">
        <v>407</v>
      </c>
      <c r="D167" s="225" t="s">
        <v>17</v>
      </c>
      <c r="E167" s="227">
        <v>1</v>
      </c>
      <c r="F167" s="228">
        <v>4320.9399999999996</v>
      </c>
      <c r="G167" s="228">
        <f t="shared" si="13"/>
        <v>5681.17</v>
      </c>
      <c r="H167" s="229">
        <f>ROUND((E167*G167),2)</f>
        <v>5681.17</v>
      </c>
      <c r="I167" s="230"/>
      <c r="J167" s="162"/>
      <c r="K167" s="162"/>
      <c r="L167" s="162"/>
      <c r="M167" s="162"/>
      <c r="N167" s="162"/>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Q167" s="162"/>
      <c r="AR167" s="162"/>
      <c r="AS167" s="162"/>
      <c r="AT167" s="162"/>
      <c r="AU167" s="162"/>
      <c r="AV167" s="162"/>
      <c r="AW167" s="162"/>
      <c r="AX167" s="162"/>
      <c r="AY167" s="162"/>
      <c r="AZ167" s="162"/>
      <c r="BA167" s="162"/>
      <c r="BB167" s="162"/>
      <c r="BC167" s="162"/>
      <c r="BD167" s="162"/>
      <c r="BE167" s="162"/>
      <c r="BF167" s="162"/>
      <c r="BG167" s="162"/>
      <c r="BH167" s="162"/>
      <c r="BI167" s="162"/>
      <c r="BJ167" s="162"/>
      <c r="BK167" s="162"/>
      <c r="BL167" s="162"/>
      <c r="BM167" s="162"/>
      <c r="BN167" s="162"/>
      <c r="BO167" s="162"/>
      <c r="BP167" s="162"/>
      <c r="BQ167" s="162"/>
      <c r="BR167" s="162"/>
      <c r="BS167" s="162"/>
      <c r="BT167" s="162"/>
      <c r="BU167" s="162"/>
      <c r="BV167" s="162"/>
      <c r="BW167" s="162"/>
      <c r="BX167" s="162"/>
      <c r="BY167" s="162"/>
      <c r="BZ167" s="162"/>
      <c r="CA167" s="162"/>
      <c r="CB167" s="162"/>
      <c r="CC167" s="162"/>
      <c r="CD167" s="162"/>
      <c r="CE167" s="162"/>
      <c r="CF167" s="162"/>
      <c r="CG167" s="162"/>
      <c r="CH167" s="162"/>
      <c r="CI167" s="162"/>
      <c r="CJ167" s="162"/>
      <c r="CK167" s="162"/>
      <c r="CL167" s="162"/>
      <c r="CM167" s="162"/>
      <c r="CN167" s="162"/>
      <c r="CO167" s="162"/>
      <c r="CP167" s="162"/>
      <c r="CQ167" s="162"/>
      <c r="CR167" s="162"/>
      <c r="CS167" s="162"/>
      <c r="CT167" s="162"/>
      <c r="CU167" s="162"/>
      <c r="CV167" s="162"/>
      <c r="CW167" s="162"/>
      <c r="CX167" s="162"/>
      <c r="CY167" s="162"/>
      <c r="CZ167" s="162"/>
      <c r="DA167" s="162"/>
      <c r="DB167" s="162"/>
      <c r="DC167" s="162"/>
      <c r="DD167" s="162"/>
      <c r="DE167" s="162"/>
      <c r="DF167" s="162"/>
      <c r="DG167" s="162"/>
      <c r="DH167" s="162"/>
      <c r="DI167" s="162"/>
      <c r="DJ167" s="162"/>
      <c r="DK167" s="162"/>
      <c r="DL167" s="162"/>
      <c r="DM167" s="162"/>
      <c r="DN167" s="162"/>
      <c r="DO167" s="162"/>
      <c r="DP167" s="162"/>
      <c r="DQ167" s="162"/>
      <c r="DR167" s="162"/>
      <c r="DS167" s="162"/>
      <c r="DT167" s="162"/>
      <c r="DU167" s="162"/>
      <c r="DV167" s="162"/>
      <c r="DW167" s="162"/>
      <c r="DX167" s="162"/>
      <c r="DY167" s="162"/>
      <c r="DZ167" s="162"/>
      <c r="EA167" s="162"/>
      <c r="EB167" s="162"/>
      <c r="EC167" s="162"/>
      <c r="ED167" s="162"/>
      <c r="EE167" s="162"/>
      <c r="EF167" s="162"/>
      <c r="EG167" s="162"/>
      <c r="EH167" s="162"/>
      <c r="EI167" s="162"/>
      <c r="EJ167" s="162"/>
      <c r="EK167" s="162"/>
      <c r="EL167" s="162"/>
      <c r="EM167" s="162"/>
      <c r="EN167" s="162"/>
      <c r="EO167" s="162"/>
      <c r="EP167" s="162"/>
      <c r="EQ167" s="162"/>
      <c r="ER167" s="162"/>
      <c r="ES167" s="162"/>
      <c r="ET167" s="162"/>
      <c r="EU167" s="162"/>
      <c r="EV167" s="162"/>
      <c r="EW167" s="162"/>
      <c r="EX167" s="162"/>
      <c r="EY167" s="162"/>
      <c r="EZ167" s="162"/>
      <c r="FA167" s="162"/>
      <c r="FB167" s="162"/>
      <c r="FC167" s="162"/>
      <c r="FD167" s="162"/>
      <c r="FE167" s="162"/>
      <c r="FF167" s="162"/>
      <c r="FG167" s="162"/>
      <c r="FH167" s="162"/>
      <c r="FI167" s="162"/>
      <c r="FJ167" s="162"/>
      <c r="FK167" s="162"/>
      <c r="FL167" s="162"/>
      <c r="FM167" s="162"/>
      <c r="FN167" s="162"/>
      <c r="FO167" s="162"/>
      <c r="FP167" s="162"/>
      <c r="FQ167" s="162"/>
      <c r="FR167" s="162"/>
      <c r="FS167" s="162"/>
      <c r="FT167" s="162"/>
      <c r="FU167" s="162"/>
      <c r="FV167" s="162"/>
      <c r="FW167" s="162"/>
      <c r="FX167" s="162"/>
      <c r="FY167" s="162"/>
      <c r="FZ167" s="162"/>
      <c r="GA167" s="162"/>
      <c r="GB167" s="162"/>
      <c r="GC167" s="162"/>
      <c r="GD167" s="162"/>
      <c r="GE167" s="162"/>
      <c r="GF167" s="162"/>
      <c r="GG167" s="162"/>
      <c r="GH167" s="162"/>
      <c r="GI167" s="162"/>
      <c r="GJ167" s="162"/>
      <c r="GK167" s="162"/>
      <c r="GL167" s="162"/>
      <c r="GM167" s="162"/>
      <c r="GN167" s="162"/>
      <c r="GO167" s="162"/>
      <c r="GP167" s="162"/>
      <c r="GQ167" s="162"/>
      <c r="GR167" s="162"/>
      <c r="GS167" s="162"/>
      <c r="GT167" s="162"/>
      <c r="GU167" s="162"/>
      <c r="GV167" s="162"/>
      <c r="GW167" s="162"/>
      <c r="GX167" s="162"/>
      <c r="GY167" s="162"/>
      <c r="GZ167" s="162"/>
      <c r="HA167" s="162"/>
      <c r="HB167" s="162"/>
      <c r="HC167" s="162"/>
      <c r="HD167" s="162"/>
      <c r="HE167" s="162"/>
      <c r="HF167" s="162"/>
      <c r="HG167" s="162"/>
      <c r="HH167" s="162"/>
      <c r="HI167" s="162"/>
      <c r="HJ167" s="162"/>
      <c r="HK167" s="162"/>
      <c r="HL167" s="162"/>
      <c r="HM167" s="162"/>
      <c r="HN167" s="162"/>
      <c r="HO167" s="162"/>
      <c r="HP167" s="162"/>
      <c r="HQ167" s="162"/>
      <c r="HR167" s="162"/>
      <c r="HS167" s="162"/>
      <c r="HT167" s="162"/>
      <c r="HU167" s="162"/>
      <c r="HV167" s="162"/>
      <c r="HW167" s="162"/>
      <c r="HX167" s="162"/>
      <c r="HY167" s="162"/>
      <c r="HZ167" s="162"/>
      <c r="IA167" s="162"/>
      <c r="IB167" s="162"/>
      <c r="IC167" s="162"/>
      <c r="ID167" s="162"/>
      <c r="IE167" s="162"/>
      <c r="IF167" s="162"/>
      <c r="IG167" s="162"/>
      <c r="IH167" s="162"/>
      <c r="II167" s="162"/>
      <c r="IJ167" s="162"/>
      <c r="IK167" s="162"/>
      <c r="IL167" s="162"/>
      <c r="IM167" s="162"/>
      <c r="IN167" s="162"/>
      <c r="IO167" s="162"/>
      <c r="IP167" s="162"/>
      <c r="IQ167" s="162"/>
      <c r="IR167" s="162"/>
      <c r="IS167" s="162"/>
      <c r="IT167" s="162"/>
      <c r="IU167" s="162"/>
      <c r="IV167" s="162"/>
    </row>
    <row r="168" spans="1:256" s="19" customFormat="1" ht="28.5" customHeight="1">
      <c r="A168" s="48" t="s">
        <v>389</v>
      </c>
      <c r="B168" s="49"/>
      <c r="C168" s="50" t="s">
        <v>290</v>
      </c>
      <c r="D168" s="50"/>
      <c r="E168" s="51"/>
      <c r="F168" s="52"/>
      <c r="G168" s="53"/>
      <c r="H168" s="176">
        <f>SUM(H169:H176)</f>
        <v>28425.53</v>
      </c>
      <c r="I168" s="17"/>
      <c r="J168" s="18"/>
      <c r="K168" s="18"/>
      <c r="L168" s="18"/>
      <c r="M168" s="18"/>
      <c r="N168" s="18"/>
      <c r="O168" s="18"/>
      <c r="P168" s="18"/>
      <c r="Q168" s="18"/>
      <c r="R168" s="18"/>
      <c r="S168" s="18"/>
      <c r="T168" s="18"/>
      <c r="U168" s="18"/>
      <c r="V168" s="18"/>
      <c r="W168" s="18"/>
      <c r="X168" s="18"/>
      <c r="Y168" s="18"/>
      <c r="Z168" s="18"/>
      <c r="AA168" s="18"/>
      <c r="AB168" s="18"/>
      <c r="AC168" s="18"/>
      <c r="AD168" s="18"/>
      <c r="AE168" s="18"/>
      <c r="AF168" s="18"/>
      <c r="AG168" s="18"/>
      <c r="AH168" s="18"/>
      <c r="AI168" s="18"/>
      <c r="AJ168" s="18"/>
      <c r="AK168" s="18"/>
      <c r="AL168" s="18"/>
      <c r="AM168" s="18"/>
      <c r="AN168" s="18"/>
      <c r="AO168" s="18"/>
      <c r="AP168" s="18"/>
      <c r="AQ168" s="18"/>
      <c r="AR168" s="18"/>
      <c r="AS168" s="18"/>
      <c r="AT168" s="18"/>
      <c r="AU168" s="18"/>
      <c r="AV168" s="18"/>
      <c r="AW168" s="18"/>
      <c r="AX168" s="18"/>
      <c r="AY168" s="18"/>
      <c r="AZ168" s="18"/>
      <c r="BA168" s="18"/>
      <c r="BB168" s="18"/>
      <c r="BC168" s="18"/>
      <c r="BD168" s="18"/>
      <c r="BE168" s="18"/>
      <c r="BF168" s="18"/>
      <c r="BG168" s="18"/>
      <c r="BH168" s="18"/>
      <c r="BI168" s="18"/>
      <c r="BJ168" s="18"/>
      <c r="BK168" s="18"/>
      <c r="BL168" s="18"/>
      <c r="BM168" s="18"/>
      <c r="BN168" s="18"/>
      <c r="BO168" s="18"/>
      <c r="BP168" s="18"/>
      <c r="BQ168" s="18"/>
      <c r="BR168" s="18"/>
      <c r="BS168" s="18"/>
      <c r="BT168" s="18"/>
      <c r="BU168" s="18"/>
      <c r="BV168" s="18"/>
      <c r="BW168" s="18"/>
      <c r="BX168" s="18"/>
      <c r="BY168" s="18"/>
      <c r="BZ168" s="18"/>
      <c r="CA168" s="18"/>
      <c r="CB168" s="18"/>
      <c r="CC168" s="18"/>
      <c r="CD168" s="18"/>
      <c r="CE168" s="18"/>
      <c r="CF168" s="18"/>
      <c r="CG168" s="18"/>
      <c r="CH168" s="18"/>
      <c r="CI168" s="18"/>
      <c r="CJ168" s="18"/>
      <c r="CK168" s="18"/>
      <c r="CL168" s="18"/>
      <c r="CM168" s="18"/>
      <c r="CN168" s="18"/>
      <c r="CO168" s="18"/>
      <c r="CP168" s="18"/>
      <c r="CQ168" s="18"/>
      <c r="CR168" s="18"/>
      <c r="CS168" s="18"/>
      <c r="CT168" s="18"/>
      <c r="CU168" s="18"/>
      <c r="CV168" s="18"/>
      <c r="CW168" s="18"/>
      <c r="CX168" s="18"/>
      <c r="CY168" s="18"/>
      <c r="CZ168" s="18"/>
      <c r="DA168" s="18"/>
      <c r="DB168" s="18"/>
      <c r="DC168" s="18"/>
      <c r="DD168" s="18"/>
      <c r="DE168" s="18"/>
      <c r="DF168" s="18"/>
      <c r="DG168" s="18"/>
      <c r="DH168" s="18"/>
      <c r="DI168" s="18"/>
      <c r="DJ168" s="18"/>
      <c r="DK168" s="18"/>
      <c r="DL168" s="18"/>
      <c r="DM168" s="18"/>
      <c r="DN168" s="18"/>
      <c r="DO168" s="18"/>
      <c r="DP168" s="18"/>
      <c r="DQ168" s="18"/>
      <c r="DR168" s="18"/>
      <c r="DS168" s="18"/>
      <c r="DT168" s="18"/>
      <c r="DU168" s="18"/>
      <c r="DV168" s="18"/>
      <c r="DW168" s="18"/>
      <c r="DX168" s="18"/>
      <c r="DY168" s="18"/>
      <c r="DZ168" s="18"/>
      <c r="EA168" s="18"/>
      <c r="EB168" s="18"/>
      <c r="EC168" s="18"/>
      <c r="ED168" s="18"/>
      <c r="EE168" s="18"/>
      <c r="EF168" s="18"/>
      <c r="EG168" s="18"/>
      <c r="EH168" s="18"/>
      <c r="EI168" s="18"/>
      <c r="EJ168" s="18"/>
      <c r="EK168" s="18"/>
      <c r="EL168" s="18"/>
      <c r="EM168" s="18"/>
      <c r="EN168" s="18"/>
      <c r="EO168" s="18"/>
      <c r="EP168" s="18"/>
      <c r="EQ168" s="18"/>
      <c r="ER168" s="18"/>
      <c r="ES168" s="18"/>
      <c r="ET168" s="18"/>
      <c r="EU168" s="18"/>
      <c r="EV168" s="18"/>
      <c r="EW168" s="18"/>
      <c r="EX168" s="18"/>
      <c r="EY168" s="18"/>
      <c r="EZ168" s="18"/>
      <c r="FA168" s="18"/>
      <c r="FB168" s="18"/>
      <c r="FC168" s="18"/>
      <c r="FD168" s="18"/>
      <c r="FE168" s="18"/>
      <c r="FF168" s="18"/>
      <c r="FG168" s="18"/>
      <c r="FH168" s="18"/>
      <c r="FI168" s="18"/>
      <c r="FJ168" s="18"/>
      <c r="FK168" s="18"/>
      <c r="FL168" s="18"/>
      <c r="FM168" s="18"/>
      <c r="FN168" s="18"/>
      <c r="FO168" s="18"/>
      <c r="FP168" s="18"/>
      <c r="FQ168" s="18"/>
      <c r="FR168" s="18"/>
      <c r="FS168" s="18"/>
      <c r="FT168" s="18"/>
      <c r="FU168" s="18"/>
      <c r="FV168" s="18"/>
      <c r="FW168" s="18"/>
      <c r="FX168" s="18"/>
      <c r="FY168" s="18"/>
      <c r="FZ168" s="18"/>
      <c r="GA168" s="18"/>
      <c r="GB168" s="18"/>
      <c r="GC168" s="18"/>
      <c r="GD168" s="18"/>
      <c r="GE168" s="18"/>
      <c r="GF168" s="18"/>
      <c r="GG168" s="18"/>
      <c r="GH168" s="18"/>
      <c r="GI168" s="18"/>
      <c r="GJ168" s="18"/>
      <c r="GK168" s="18"/>
      <c r="GL168" s="18"/>
      <c r="GM168" s="18"/>
      <c r="GN168" s="18"/>
      <c r="GO168" s="18"/>
      <c r="GP168" s="18"/>
      <c r="GQ168" s="18"/>
      <c r="GR168" s="18"/>
      <c r="GS168" s="18"/>
      <c r="GT168" s="18"/>
      <c r="GU168" s="18"/>
      <c r="GV168" s="18"/>
      <c r="GW168" s="18"/>
      <c r="GX168" s="18"/>
      <c r="GY168" s="18"/>
      <c r="GZ168" s="18"/>
      <c r="HA168" s="18"/>
      <c r="HB168" s="18"/>
      <c r="HC168" s="18"/>
      <c r="HD168" s="18"/>
      <c r="HE168" s="18"/>
      <c r="HF168" s="18"/>
      <c r="HG168" s="18"/>
      <c r="HH168" s="18"/>
      <c r="HI168" s="18"/>
      <c r="HJ168" s="18"/>
      <c r="HK168" s="18"/>
      <c r="HL168" s="18"/>
      <c r="HM168" s="18"/>
      <c r="HN168" s="18"/>
      <c r="HO168" s="18"/>
      <c r="HP168" s="18"/>
      <c r="HQ168" s="18"/>
      <c r="HR168" s="18"/>
      <c r="HS168" s="18"/>
      <c r="HT168" s="18"/>
      <c r="HU168" s="18"/>
      <c r="HV168" s="18"/>
      <c r="HW168" s="18"/>
      <c r="HX168" s="18"/>
      <c r="HY168" s="18"/>
      <c r="HZ168" s="18"/>
      <c r="IA168" s="18"/>
      <c r="IB168" s="18"/>
      <c r="IC168" s="18"/>
      <c r="ID168" s="18"/>
      <c r="IE168" s="18"/>
      <c r="IF168" s="18"/>
      <c r="IG168" s="18"/>
      <c r="IH168" s="18"/>
      <c r="II168" s="18"/>
      <c r="IJ168" s="18"/>
      <c r="IK168" s="18"/>
      <c r="IL168" s="18"/>
      <c r="IM168" s="18"/>
      <c r="IN168" s="18"/>
      <c r="IO168" s="18"/>
      <c r="IP168" s="18"/>
      <c r="IQ168" s="18"/>
      <c r="IR168" s="18"/>
      <c r="IS168" s="18"/>
      <c r="IT168" s="18"/>
      <c r="IU168" s="18"/>
      <c r="IV168" s="18"/>
    </row>
    <row r="169" spans="1:256" s="19" customFormat="1" ht="26.25" customHeight="1">
      <c r="A169" s="224" t="s">
        <v>315</v>
      </c>
      <c r="B169" s="225">
        <v>72929</v>
      </c>
      <c r="C169" s="226" t="s">
        <v>291</v>
      </c>
      <c r="D169" s="225" t="s">
        <v>36</v>
      </c>
      <c r="E169" s="227">
        <f>E170</f>
        <v>127.19999999999999</v>
      </c>
      <c r="F169" s="228">
        <v>31.89</v>
      </c>
      <c r="G169" s="228">
        <f t="shared" ref="G169:G176" si="15">ROUND(F169+(F169*$G$9),2)</f>
        <v>41.93</v>
      </c>
      <c r="H169" s="229">
        <f t="shared" ref="H169:H176" si="16">ROUND((E169*G169),2)</f>
        <v>5333.5</v>
      </c>
      <c r="I169" s="17"/>
      <c r="J169" s="18"/>
      <c r="K169" s="18"/>
      <c r="L169" s="18"/>
      <c r="M169" s="18"/>
      <c r="N169" s="18"/>
      <c r="O169" s="18"/>
      <c r="P169" s="18"/>
      <c r="Q169" s="18"/>
      <c r="R169" s="18"/>
      <c r="S169" s="18"/>
      <c r="T169" s="18"/>
      <c r="U169" s="18"/>
      <c r="V169" s="18"/>
      <c r="W169" s="18"/>
      <c r="X169" s="18"/>
      <c r="Y169" s="18"/>
      <c r="Z169" s="18"/>
      <c r="AA169" s="18"/>
      <c r="AB169" s="18"/>
      <c r="AC169" s="18"/>
      <c r="AD169" s="18"/>
      <c r="AE169" s="18"/>
      <c r="AF169" s="18"/>
      <c r="AG169" s="18"/>
      <c r="AH169" s="18"/>
      <c r="AI169" s="18"/>
      <c r="AJ169" s="18"/>
      <c r="AK169" s="18"/>
      <c r="AL169" s="18"/>
      <c r="AM169" s="18"/>
      <c r="AN169" s="18"/>
      <c r="AO169" s="18"/>
      <c r="AP169" s="18"/>
      <c r="AQ169" s="18"/>
      <c r="AR169" s="18"/>
      <c r="AS169" s="18"/>
      <c r="AT169" s="18"/>
      <c r="AU169" s="18"/>
      <c r="AV169" s="18"/>
      <c r="AW169" s="18"/>
      <c r="AX169" s="18"/>
      <c r="AY169" s="18"/>
      <c r="AZ169" s="18"/>
      <c r="BA169" s="18"/>
      <c r="BB169" s="18"/>
      <c r="BC169" s="18"/>
      <c r="BD169" s="18"/>
      <c r="BE169" s="18"/>
      <c r="BF169" s="18"/>
      <c r="BG169" s="18"/>
      <c r="BH169" s="18"/>
      <c r="BI169" s="18"/>
      <c r="BJ169" s="18"/>
      <c r="BK169" s="18"/>
      <c r="BL169" s="18"/>
      <c r="BM169" s="18"/>
      <c r="BN169" s="18"/>
      <c r="BO169" s="18"/>
      <c r="BP169" s="18"/>
      <c r="BQ169" s="18"/>
      <c r="BR169" s="18"/>
      <c r="BS169" s="18"/>
      <c r="BT169" s="18"/>
      <c r="BU169" s="18"/>
      <c r="BV169" s="18"/>
      <c r="BW169" s="18"/>
      <c r="BX169" s="18"/>
      <c r="BY169" s="18"/>
      <c r="BZ169" s="18"/>
      <c r="CA169" s="18"/>
      <c r="CB169" s="18"/>
      <c r="CC169" s="18"/>
      <c r="CD169" s="18"/>
      <c r="CE169" s="18"/>
      <c r="CF169" s="18"/>
      <c r="CG169" s="18"/>
      <c r="CH169" s="18"/>
      <c r="CI169" s="18"/>
      <c r="CJ169" s="18"/>
      <c r="CK169" s="18"/>
      <c r="CL169" s="18"/>
      <c r="CM169" s="18"/>
      <c r="CN169" s="18"/>
      <c r="CO169" s="18"/>
      <c r="CP169" s="18"/>
      <c r="CQ169" s="18"/>
      <c r="CR169" s="18"/>
      <c r="CS169" s="18"/>
      <c r="CT169" s="18"/>
      <c r="CU169" s="18"/>
      <c r="CV169" s="18"/>
      <c r="CW169" s="18"/>
      <c r="CX169" s="18"/>
      <c r="CY169" s="18"/>
      <c r="CZ169" s="18"/>
      <c r="DA169" s="18"/>
      <c r="DB169" s="18"/>
      <c r="DC169" s="18"/>
      <c r="DD169" s="18"/>
      <c r="DE169" s="18"/>
      <c r="DF169" s="18"/>
      <c r="DG169" s="18"/>
      <c r="DH169" s="18"/>
      <c r="DI169" s="18"/>
      <c r="DJ169" s="18"/>
      <c r="DK169" s="18"/>
      <c r="DL169" s="18"/>
      <c r="DM169" s="18"/>
      <c r="DN169" s="18"/>
      <c r="DO169" s="18"/>
      <c r="DP169" s="18"/>
      <c r="DQ169" s="18"/>
      <c r="DR169" s="18"/>
      <c r="DS169" s="18"/>
      <c r="DT169" s="18"/>
      <c r="DU169" s="18"/>
      <c r="DV169" s="18"/>
      <c r="DW169" s="18"/>
      <c r="DX169" s="18"/>
      <c r="DY169" s="18"/>
      <c r="DZ169" s="18"/>
      <c r="EA169" s="18"/>
      <c r="EB169" s="18"/>
      <c r="EC169" s="18"/>
      <c r="ED169" s="18"/>
      <c r="EE169" s="18"/>
      <c r="EF169" s="18"/>
      <c r="EG169" s="18"/>
      <c r="EH169" s="18"/>
      <c r="EI169" s="18"/>
      <c r="EJ169" s="18"/>
      <c r="EK169" s="18"/>
      <c r="EL169" s="18"/>
      <c r="EM169" s="18"/>
      <c r="EN169" s="18"/>
      <c r="EO169" s="18"/>
      <c r="EP169" s="18"/>
      <c r="EQ169" s="18"/>
      <c r="ER169" s="18"/>
      <c r="ES169" s="18"/>
      <c r="ET169" s="18"/>
      <c r="EU169" s="18"/>
      <c r="EV169" s="18"/>
      <c r="EW169" s="18"/>
      <c r="EX169" s="18"/>
      <c r="EY169" s="18"/>
      <c r="EZ169" s="18"/>
      <c r="FA169" s="18"/>
      <c r="FB169" s="18"/>
      <c r="FC169" s="18"/>
      <c r="FD169" s="18"/>
      <c r="FE169" s="18"/>
      <c r="FF169" s="18"/>
      <c r="FG169" s="18"/>
      <c r="FH169" s="18"/>
      <c r="FI169" s="18"/>
      <c r="FJ169" s="18"/>
      <c r="FK169" s="18"/>
      <c r="FL169" s="18"/>
      <c r="FM169" s="18"/>
      <c r="FN169" s="18"/>
      <c r="FO169" s="18"/>
      <c r="FP169" s="18"/>
      <c r="FQ169" s="18"/>
      <c r="FR169" s="18"/>
      <c r="FS169" s="18"/>
      <c r="FT169" s="18"/>
      <c r="FU169" s="18"/>
      <c r="FV169" s="18"/>
      <c r="FW169" s="18"/>
      <c r="FX169" s="18"/>
      <c r="FY169" s="18"/>
      <c r="FZ169" s="18"/>
      <c r="GA169" s="18"/>
      <c r="GB169" s="18"/>
      <c r="GC169" s="18"/>
      <c r="GD169" s="18"/>
      <c r="GE169" s="18"/>
      <c r="GF169" s="18"/>
      <c r="GG169" s="18"/>
      <c r="GH169" s="18"/>
      <c r="GI169" s="18"/>
      <c r="GJ169" s="18"/>
      <c r="GK169" s="18"/>
      <c r="GL169" s="18"/>
      <c r="GM169" s="18"/>
      <c r="GN169" s="18"/>
      <c r="GO169" s="18"/>
      <c r="GP169" s="18"/>
      <c r="GQ169" s="18"/>
      <c r="GR169" s="18"/>
      <c r="GS169" s="18"/>
      <c r="GT169" s="18"/>
      <c r="GU169" s="18"/>
      <c r="GV169" s="18"/>
      <c r="GW169" s="18"/>
      <c r="GX169" s="18"/>
      <c r="GY169" s="18"/>
      <c r="GZ169" s="18"/>
      <c r="HA169" s="18"/>
      <c r="HB169" s="18"/>
      <c r="HC169" s="18"/>
      <c r="HD169" s="18"/>
      <c r="HE169" s="18"/>
      <c r="HF169" s="18"/>
      <c r="HG169" s="18"/>
      <c r="HH169" s="18"/>
      <c r="HI169" s="18"/>
      <c r="HJ169" s="18"/>
      <c r="HK169" s="18"/>
      <c r="HL169" s="18"/>
      <c r="HM169" s="18"/>
      <c r="HN169" s="18"/>
      <c r="HO169" s="18"/>
      <c r="HP169" s="18"/>
      <c r="HQ169" s="18"/>
      <c r="HR169" s="18"/>
      <c r="HS169" s="18"/>
      <c r="HT169" s="18"/>
      <c r="HU169" s="18"/>
      <c r="HV169" s="18"/>
      <c r="HW169" s="18"/>
      <c r="HX169" s="18"/>
      <c r="HY169" s="18"/>
      <c r="HZ169" s="18"/>
      <c r="IA169" s="18"/>
      <c r="IB169" s="18"/>
      <c r="IC169" s="18"/>
      <c r="ID169" s="18"/>
      <c r="IE169" s="18"/>
      <c r="IF169" s="18"/>
      <c r="IG169" s="18"/>
      <c r="IH169" s="18"/>
      <c r="II169" s="18"/>
      <c r="IJ169" s="18"/>
      <c r="IK169" s="18"/>
      <c r="IL169" s="18"/>
      <c r="IM169" s="18"/>
      <c r="IN169" s="18"/>
      <c r="IO169" s="18"/>
      <c r="IP169" s="18"/>
      <c r="IQ169" s="18"/>
      <c r="IR169" s="18"/>
      <c r="IS169" s="18"/>
      <c r="IT169" s="18"/>
      <c r="IU169" s="18"/>
      <c r="IV169" s="18"/>
    </row>
    <row r="170" spans="1:256" s="19" customFormat="1" ht="26.25" customHeight="1">
      <c r="A170" s="224" t="s">
        <v>502</v>
      </c>
      <c r="B170" s="225">
        <v>72930</v>
      </c>
      <c r="C170" s="226" t="s">
        <v>292</v>
      </c>
      <c r="D170" s="225" t="s">
        <v>36</v>
      </c>
      <c r="E170" s="227">
        <f>2*45.4+2*18.2</f>
        <v>127.19999999999999</v>
      </c>
      <c r="F170" s="228">
        <v>40.200000000000003</v>
      </c>
      <c r="G170" s="228">
        <f t="shared" si="15"/>
        <v>52.85</v>
      </c>
      <c r="H170" s="229">
        <f t="shared" si="16"/>
        <v>6722.52</v>
      </c>
      <c r="I170" s="17"/>
      <c r="J170" s="18"/>
      <c r="K170" s="18"/>
      <c r="L170" s="18"/>
      <c r="M170" s="18"/>
      <c r="N170" s="18"/>
      <c r="O170" s="18"/>
      <c r="P170" s="18"/>
      <c r="Q170" s="18"/>
      <c r="R170" s="18"/>
      <c r="S170" s="18"/>
      <c r="T170" s="18"/>
      <c r="U170" s="18"/>
      <c r="V170" s="18"/>
      <c r="W170" s="18"/>
      <c r="X170" s="18"/>
      <c r="Y170" s="18"/>
      <c r="Z170" s="18"/>
      <c r="AA170" s="18"/>
      <c r="AB170" s="18"/>
      <c r="AC170" s="18"/>
      <c r="AD170" s="18"/>
      <c r="AE170" s="18"/>
      <c r="AF170" s="18"/>
      <c r="AG170" s="18"/>
      <c r="AH170" s="18"/>
      <c r="AI170" s="18"/>
      <c r="AJ170" s="18"/>
      <c r="AK170" s="18"/>
      <c r="AL170" s="18"/>
      <c r="AM170" s="18"/>
      <c r="AN170" s="18"/>
      <c r="AO170" s="18"/>
      <c r="AP170" s="18"/>
      <c r="AQ170" s="18"/>
      <c r="AR170" s="18"/>
      <c r="AS170" s="18"/>
      <c r="AT170" s="18"/>
      <c r="AU170" s="18"/>
      <c r="AV170" s="18"/>
      <c r="AW170" s="18"/>
      <c r="AX170" s="18"/>
      <c r="AY170" s="18"/>
      <c r="AZ170" s="18"/>
      <c r="BA170" s="18"/>
      <c r="BB170" s="18"/>
      <c r="BC170" s="18"/>
      <c r="BD170" s="18"/>
      <c r="BE170" s="18"/>
      <c r="BF170" s="18"/>
      <c r="BG170" s="18"/>
      <c r="BH170" s="18"/>
      <c r="BI170" s="18"/>
      <c r="BJ170" s="18"/>
      <c r="BK170" s="18"/>
      <c r="BL170" s="18"/>
      <c r="BM170" s="18"/>
      <c r="BN170" s="18"/>
      <c r="BO170" s="18"/>
      <c r="BP170" s="18"/>
      <c r="BQ170" s="18"/>
      <c r="BR170" s="18"/>
      <c r="BS170" s="18"/>
      <c r="BT170" s="18"/>
      <c r="BU170" s="18"/>
      <c r="BV170" s="18"/>
      <c r="BW170" s="18"/>
      <c r="BX170" s="18"/>
      <c r="BY170" s="18"/>
      <c r="BZ170" s="18"/>
      <c r="CA170" s="18"/>
      <c r="CB170" s="18"/>
      <c r="CC170" s="18"/>
      <c r="CD170" s="18"/>
      <c r="CE170" s="18"/>
      <c r="CF170" s="18"/>
      <c r="CG170" s="18"/>
      <c r="CH170" s="18"/>
      <c r="CI170" s="18"/>
      <c r="CJ170" s="18"/>
      <c r="CK170" s="18"/>
      <c r="CL170" s="18"/>
      <c r="CM170" s="18"/>
      <c r="CN170" s="18"/>
      <c r="CO170" s="18"/>
      <c r="CP170" s="18"/>
      <c r="CQ170" s="18"/>
      <c r="CR170" s="18"/>
      <c r="CS170" s="18"/>
      <c r="CT170" s="18"/>
      <c r="CU170" s="18"/>
      <c r="CV170" s="18"/>
      <c r="CW170" s="18"/>
      <c r="CX170" s="18"/>
      <c r="CY170" s="18"/>
      <c r="CZ170" s="18"/>
      <c r="DA170" s="18"/>
      <c r="DB170" s="18"/>
      <c r="DC170" s="18"/>
      <c r="DD170" s="18"/>
      <c r="DE170" s="18"/>
      <c r="DF170" s="18"/>
      <c r="DG170" s="18"/>
      <c r="DH170" s="18"/>
      <c r="DI170" s="18"/>
      <c r="DJ170" s="18"/>
      <c r="DK170" s="18"/>
      <c r="DL170" s="18"/>
      <c r="DM170" s="18"/>
      <c r="DN170" s="18"/>
      <c r="DO170" s="18"/>
      <c r="DP170" s="18"/>
      <c r="DQ170" s="18"/>
      <c r="DR170" s="18"/>
      <c r="DS170" s="18"/>
      <c r="DT170" s="18"/>
      <c r="DU170" s="18"/>
      <c r="DV170" s="18"/>
      <c r="DW170" s="18"/>
      <c r="DX170" s="18"/>
      <c r="DY170" s="18"/>
      <c r="DZ170" s="18"/>
      <c r="EA170" s="18"/>
      <c r="EB170" s="18"/>
      <c r="EC170" s="18"/>
      <c r="ED170" s="18"/>
      <c r="EE170" s="18"/>
      <c r="EF170" s="18"/>
      <c r="EG170" s="18"/>
      <c r="EH170" s="18"/>
      <c r="EI170" s="18"/>
      <c r="EJ170" s="18"/>
      <c r="EK170" s="18"/>
      <c r="EL170" s="18"/>
      <c r="EM170" s="18"/>
      <c r="EN170" s="18"/>
      <c r="EO170" s="18"/>
      <c r="EP170" s="18"/>
      <c r="EQ170" s="18"/>
      <c r="ER170" s="18"/>
      <c r="ES170" s="18"/>
      <c r="ET170" s="18"/>
      <c r="EU170" s="18"/>
      <c r="EV170" s="18"/>
      <c r="EW170" s="18"/>
      <c r="EX170" s="18"/>
      <c r="EY170" s="18"/>
      <c r="EZ170" s="18"/>
      <c r="FA170" s="18"/>
      <c r="FB170" s="18"/>
      <c r="FC170" s="18"/>
      <c r="FD170" s="18"/>
      <c r="FE170" s="18"/>
      <c r="FF170" s="18"/>
      <c r="FG170" s="18"/>
      <c r="FH170" s="18"/>
      <c r="FI170" s="18"/>
      <c r="FJ170" s="18"/>
      <c r="FK170" s="18"/>
      <c r="FL170" s="18"/>
      <c r="FM170" s="18"/>
      <c r="FN170" s="18"/>
      <c r="FO170" s="18"/>
      <c r="FP170" s="18"/>
      <c r="FQ170" s="18"/>
      <c r="FR170" s="18"/>
      <c r="FS170" s="18"/>
      <c r="FT170" s="18"/>
      <c r="FU170" s="18"/>
      <c r="FV170" s="18"/>
      <c r="FW170" s="18"/>
      <c r="FX170" s="18"/>
      <c r="FY170" s="18"/>
      <c r="FZ170" s="18"/>
      <c r="GA170" s="18"/>
      <c r="GB170" s="18"/>
      <c r="GC170" s="18"/>
      <c r="GD170" s="18"/>
      <c r="GE170" s="18"/>
      <c r="GF170" s="18"/>
      <c r="GG170" s="18"/>
      <c r="GH170" s="18"/>
      <c r="GI170" s="18"/>
      <c r="GJ170" s="18"/>
      <c r="GK170" s="18"/>
      <c r="GL170" s="18"/>
      <c r="GM170" s="18"/>
      <c r="GN170" s="18"/>
      <c r="GO170" s="18"/>
      <c r="GP170" s="18"/>
      <c r="GQ170" s="18"/>
      <c r="GR170" s="18"/>
      <c r="GS170" s="18"/>
      <c r="GT170" s="18"/>
      <c r="GU170" s="18"/>
      <c r="GV170" s="18"/>
      <c r="GW170" s="18"/>
      <c r="GX170" s="18"/>
      <c r="GY170" s="18"/>
      <c r="GZ170" s="18"/>
      <c r="HA170" s="18"/>
      <c r="HB170" s="18"/>
      <c r="HC170" s="18"/>
      <c r="HD170" s="18"/>
      <c r="HE170" s="18"/>
      <c r="HF170" s="18"/>
      <c r="HG170" s="18"/>
      <c r="HH170" s="18"/>
      <c r="HI170" s="18"/>
      <c r="HJ170" s="18"/>
      <c r="HK170" s="18"/>
      <c r="HL170" s="18"/>
      <c r="HM170" s="18"/>
      <c r="HN170" s="18"/>
      <c r="HO170" s="18"/>
      <c r="HP170" s="18"/>
      <c r="HQ170" s="18"/>
      <c r="HR170" s="18"/>
      <c r="HS170" s="18"/>
      <c r="HT170" s="18"/>
      <c r="HU170" s="18"/>
      <c r="HV170" s="18"/>
      <c r="HW170" s="18"/>
      <c r="HX170" s="18"/>
      <c r="HY170" s="18"/>
      <c r="HZ170" s="18"/>
      <c r="IA170" s="18"/>
      <c r="IB170" s="18"/>
      <c r="IC170" s="18"/>
      <c r="ID170" s="18"/>
      <c r="IE170" s="18"/>
      <c r="IF170" s="18"/>
      <c r="IG170" s="18"/>
      <c r="IH170" s="18"/>
      <c r="II170" s="18"/>
      <c r="IJ170" s="18"/>
      <c r="IK170" s="18"/>
      <c r="IL170" s="18"/>
      <c r="IM170" s="18"/>
      <c r="IN170" s="18"/>
      <c r="IO170" s="18"/>
      <c r="IP170" s="18"/>
      <c r="IQ170" s="18"/>
      <c r="IR170" s="18"/>
      <c r="IS170" s="18"/>
      <c r="IT170" s="18"/>
      <c r="IU170" s="18"/>
      <c r="IV170" s="18"/>
    </row>
    <row r="171" spans="1:256" s="231" customFormat="1" ht="27" customHeight="1">
      <c r="A171" s="224" t="s">
        <v>503</v>
      </c>
      <c r="B171" s="225" t="s">
        <v>293</v>
      </c>
      <c r="C171" s="226" t="s">
        <v>294</v>
      </c>
      <c r="D171" s="225" t="s">
        <v>17</v>
      </c>
      <c r="E171" s="227">
        <v>8</v>
      </c>
      <c r="F171" s="228">
        <v>843.03</v>
      </c>
      <c r="G171" s="228">
        <f t="shared" si="15"/>
        <v>1108.42</v>
      </c>
      <c r="H171" s="229">
        <f t="shared" si="16"/>
        <v>8867.36</v>
      </c>
      <c r="I171" s="230"/>
      <c r="J171" s="162"/>
      <c r="K171" s="162"/>
      <c r="L171" s="162"/>
      <c r="M171" s="162"/>
      <c r="N171" s="162"/>
      <c r="O171" s="162"/>
      <c r="P171" s="162"/>
      <c r="Q171" s="162"/>
      <c r="R171" s="162"/>
      <c r="S171" s="162"/>
      <c r="T171" s="162"/>
      <c r="U171" s="162"/>
      <c r="V171" s="162"/>
      <c r="W171" s="162"/>
      <c r="X171" s="162"/>
      <c r="Y171" s="162"/>
      <c r="Z171" s="162"/>
      <c r="AA171" s="162"/>
      <c r="AB171" s="162"/>
      <c r="AC171" s="162"/>
      <c r="AD171" s="162"/>
      <c r="AE171" s="162"/>
      <c r="AF171" s="162"/>
      <c r="AG171" s="162"/>
      <c r="AH171" s="162"/>
      <c r="AI171" s="162"/>
      <c r="AJ171" s="162"/>
      <c r="AK171" s="162"/>
      <c r="AL171" s="162"/>
      <c r="AM171" s="162"/>
      <c r="AN171" s="162"/>
      <c r="AO171" s="162"/>
      <c r="AP171" s="162"/>
      <c r="AQ171" s="162"/>
      <c r="AR171" s="162"/>
      <c r="AS171" s="162"/>
      <c r="AT171" s="162"/>
      <c r="AU171" s="162"/>
      <c r="AV171" s="162"/>
      <c r="AW171" s="162"/>
      <c r="AX171" s="162"/>
      <c r="AY171" s="162"/>
      <c r="AZ171" s="162"/>
      <c r="BA171" s="162"/>
      <c r="BB171" s="162"/>
      <c r="BC171" s="162"/>
      <c r="BD171" s="162"/>
      <c r="BE171" s="162"/>
      <c r="BF171" s="162"/>
      <c r="BG171" s="162"/>
      <c r="BH171" s="162"/>
      <c r="BI171" s="162"/>
      <c r="BJ171" s="162"/>
      <c r="BK171" s="162"/>
      <c r="BL171" s="162"/>
      <c r="BM171" s="162"/>
      <c r="BN171" s="162"/>
      <c r="BO171" s="162"/>
      <c r="BP171" s="162"/>
      <c r="BQ171" s="162"/>
      <c r="BR171" s="162"/>
      <c r="BS171" s="162"/>
      <c r="BT171" s="162"/>
      <c r="BU171" s="162"/>
      <c r="BV171" s="162"/>
      <c r="BW171" s="162"/>
      <c r="BX171" s="162"/>
      <c r="BY171" s="162"/>
      <c r="BZ171" s="162"/>
      <c r="CA171" s="162"/>
      <c r="CB171" s="162"/>
      <c r="CC171" s="162"/>
      <c r="CD171" s="162"/>
      <c r="CE171" s="162"/>
      <c r="CF171" s="162"/>
      <c r="CG171" s="162"/>
      <c r="CH171" s="162"/>
      <c r="CI171" s="162"/>
      <c r="CJ171" s="162"/>
      <c r="CK171" s="162"/>
      <c r="CL171" s="162"/>
      <c r="CM171" s="162"/>
      <c r="CN171" s="162"/>
      <c r="CO171" s="162"/>
      <c r="CP171" s="162"/>
      <c r="CQ171" s="162"/>
      <c r="CR171" s="162"/>
      <c r="CS171" s="162"/>
      <c r="CT171" s="162"/>
      <c r="CU171" s="162"/>
      <c r="CV171" s="162"/>
      <c r="CW171" s="162"/>
      <c r="CX171" s="162"/>
      <c r="CY171" s="162"/>
      <c r="CZ171" s="162"/>
      <c r="DA171" s="162"/>
      <c r="DB171" s="162"/>
      <c r="DC171" s="162"/>
      <c r="DD171" s="162"/>
      <c r="DE171" s="162"/>
      <c r="DF171" s="162"/>
      <c r="DG171" s="162"/>
      <c r="DH171" s="162"/>
      <c r="DI171" s="162"/>
      <c r="DJ171" s="162"/>
      <c r="DK171" s="162"/>
      <c r="DL171" s="162"/>
      <c r="DM171" s="162"/>
      <c r="DN171" s="162"/>
      <c r="DO171" s="162"/>
      <c r="DP171" s="162"/>
      <c r="DQ171" s="162"/>
      <c r="DR171" s="162"/>
      <c r="DS171" s="162"/>
      <c r="DT171" s="162"/>
      <c r="DU171" s="162"/>
      <c r="DV171" s="162"/>
      <c r="DW171" s="162"/>
      <c r="DX171" s="162"/>
      <c r="DY171" s="162"/>
      <c r="DZ171" s="162"/>
      <c r="EA171" s="162"/>
      <c r="EB171" s="162"/>
      <c r="EC171" s="162"/>
      <c r="ED171" s="162"/>
      <c r="EE171" s="162"/>
      <c r="EF171" s="162"/>
      <c r="EG171" s="162"/>
      <c r="EH171" s="162"/>
      <c r="EI171" s="162"/>
      <c r="EJ171" s="162"/>
      <c r="EK171" s="162"/>
      <c r="EL171" s="162"/>
      <c r="EM171" s="162"/>
      <c r="EN171" s="162"/>
      <c r="EO171" s="162"/>
      <c r="EP171" s="162"/>
      <c r="EQ171" s="162"/>
      <c r="ER171" s="162"/>
      <c r="ES171" s="162"/>
      <c r="ET171" s="162"/>
      <c r="EU171" s="162"/>
      <c r="EV171" s="162"/>
      <c r="EW171" s="162"/>
      <c r="EX171" s="162"/>
      <c r="EY171" s="162"/>
      <c r="EZ171" s="162"/>
      <c r="FA171" s="162"/>
      <c r="FB171" s="162"/>
      <c r="FC171" s="162"/>
      <c r="FD171" s="162"/>
      <c r="FE171" s="162"/>
      <c r="FF171" s="162"/>
      <c r="FG171" s="162"/>
      <c r="FH171" s="162"/>
      <c r="FI171" s="162"/>
      <c r="FJ171" s="162"/>
      <c r="FK171" s="162"/>
      <c r="FL171" s="162"/>
      <c r="FM171" s="162"/>
      <c r="FN171" s="162"/>
      <c r="FO171" s="162"/>
      <c r="FP171" s="162"/>
      <c r="FQ171" s="162"/>
      <c r="FR171" s="162"/>
      <c r="FS171" s="162"/>
      <c r="FT171" s="162"/>
      <c r="FU171" s="162"/>
      <c r="FV171" s="162"/>
      <c r="FW171" s="162"/>
      <c r="FX171" s="162"/>
      <c r="FY171" s="162"/>
      <c r="FZ171" s="162"/>
      <c r="GA171" s="162"/>
      <c r="GB171" s="162"/>
      <c r="GC171" s="162"/>
      <c r="GD171" s="162"/>
      <c r="GE171" s="162"/>
      <c r="GF171" s="162"/>
      <c r="GG171" s="162"/>
      <c r="GH171" s="162"/>
      <c r="GI171" s="162"/>
      <c r="GJ171" s="162"/>
      <c r="GK171" s="162"/>
      <c r="GL171" s="162"/>
      <c r="GM171" s="162"/>
      <c r="GN171" s="162"/>
      <c r="GO171" s="162"/>
      <c r="GP171" s="162"/>
      <c r="GQ171" s="162"/>
      <c r="GR171" s="162"/>
      <c r="GS171" s="162"/>
      <c r="GT171" s="162"/>
      <c r="GU171" s="162"/>
      <c r="GV171" s="162"/>
      <c r="GW171" s="162"/>
      <c r="GX171" s="162"/>
      <c r="GY171" s="162"/>
      <c r="GZ171" s="162"/>
      <c r="HA171" s="162"/>
      <c r="HB171" s="162"/>
      <c r="HC171" s="162"/>
      <c r="HD171" s="162"/>
      <c r="HE171" s="162"/>
      <c r="HF171" s="162"/>
      <c r="HG171" s="162"/>
      <c r="HH171" s="162"/>
      <c r="HI171" s="162"/>
      <c r="HJ171" s="162"/>
      <c r="HK171" s="162"/>
      <c r="HL171" s="162"/>
      <c r="HM171" s="162"/>
      <c r="HN171" s="162"/>
      <c r="HO171" s="162"/>
      <c r="HP171" s="162"/>
      <c r="HQ171" s="162"/>
      <c r="HR171" s="162"/>
      <c r="HS171" s="162"/>
      <c r="HT171" s="162"/>
      <c r="HU171" s="162"/>
      <c r="HV171" s="162"/>
      <c r="HW171" s="162"/>
      <c r="HX171" s="162"/>
      <c r="HY171" s="162"/>
      <c r="HZ171" s="162"/>
      <c r="IA171" s="162"/>
      <c r="IB171" s="162"/>
      <c r="IC171" s="162"/>
      <c r="ID171" s="162"/>
      <c r="IE171" s="162"/>
      <c r="IF171" s="162"/>
      <c r="IG171" s="162"/>
      <c r="IH171" s="162"/>
      <c r="II171" s="162"/>
      <c r="IJ171" s="162"/>
      <c r="IK171" s="162"/>
      <c r="IL171" s="162"/>
      <c r="IM171" s="162"/>
      <c r="IN171" s="162"/>
      <c r="IO171" s="162"/>
      <c r="IP171" s="162"/>
      <c r="IQ171" s="162"/>
      <c r="IR171" s="162"/>
      <c r="IS171" s="162"/>
      <c r="IT171" s="162"/>
      <c r="IU171" s="162"/>
      <c r="IV171" s="162"/>
    </row>
    <row r="172" spans="1:256" s="231" customFormat="1" ht="32.25" customHeight="1">
      <c r="A172" s="224" t="s">
        <v>504</v>
      </c>
      <c r="B172" s="225" t="s">
        <v>295</v>
      </c>
      <c r="C172" s="226" t="s">
        <v>296</v>
      </c>
      <c r="D172" s="225" t="s">
        <v>17</v>
      </c>
      <c r="E172" s="227">
        <v>8</v>
      </c>
      <c r="F172" s="228">
        <v>76.11</v>
      </c>
      <c r="G172" s="228">
        <f t="shared" si="15"/>
        <v>100.07</v>
      </c>
      <c r="H172" s="229">
        <f t="shared" si="16"/>
        <v>800.56</v>
      </c>
      <c r="I172" s="230"/>
      <c r="J172" s="162"/>
      <c r="K172" s="162"/>
      <c r="L172" s="162"/>
      <c r="M172" s="162"/>
      <c r="N172" s="162"/>
      <c r="O172" s="162"/>
      <c r="P172" s="162"/>
      <c r="Q172" s="162"/>
      <c r="R172" s="162"/>
      <c r="S172" s="162"/>
      <c r="T172" s="162"/>
      <c r="U172" s="162"/>
      <c r="V172" s="162"/>
      <c r="W172" s="162"/>
      <c r="X172" s="162"/>
      <c r="Y172" s="162"/>
      <c r="Z172" s="162"/>
      <c r="AA172" s="162"/>
      <c r="AB172" s="162"/>
      <c r="AC172" s="162"/>
      <c r="AD172" s="162"/>
      <c r="AE172" s="162"/>
      <c r="AF172" s="162"/>
      <c r="AG172" s="162"/>
      <c r="AH172" s="162"/>
      <c r="AI172" s="162"/>
      <c r="AJ172" s="162"/>
      <c r="AK172" s="162"/>
      <c r="AL172" s="162"/>
      <c r="AM172" s="162"/>
      <c r="AN172" s="162"/>
      <c r="AO172" s="162"/>
      <c r="AP172" s="162"/>
      <c r="AQ172" s="162"/>
      <c r="AR172" s="162"/>
      <c r="AS172" s="162"/>
      <c r="AT172" s="162"/>
      <c r="AU172" s="162"/>
      <c r="AV172" s="162"/>
      <c r="AW172" s="162"/>
      <c r="AX172" s="162"/>
      <c r="AY172" s="162"/>
      <c r="AZ172" s="162"/>
      <c r="BA172" s="162"/>
      <c r="BB172" s="162"/>
      <c r="BC172" s="162"/>
      <c r="BD172" s="162"/>
      <c r="BE172" s="162"/>
      <c r="BF172" s="162"/>
      <c r="BG172" s="162"/>
      <c r="BH172" s="162"/>
      <c r="BI172" s="162"/>
      <c r="BJ172" s="162"/>
      <c r="BK172" s="162"/>
      <c r="BL172" s="162"/>
      <c r="BM172" s="162"/>
      <c r="BN172" s="162"/>
      <c r="BO172" s="162"/>
      <c r="BP172" s="162"/>
      <c r="BQ172" s="162"/>
      <c r="BR172" s="162"/>
      <c r="BS172" s="162"/>
      <c r="BT172" s="162"/>
      <c r="BU172" s="162"/>
      <c r="BV172" s="162"/>
      <c r="BW172" s="162"/>
      <c r="BX172" s="162"/>
      <c r="BY172" s="162"/>
      <c r="BZ172" s="162"/>
      <c r="CA172" s="162"/>
      <c r="CB172" s="162"/>
      <c r="CC172" s="162"/>
      <c r="CD172" s="162"/>
      <c r="CE172" s="162"/>
      <c r="CF172" s="162"/>
      <c r="CG172" s="162"/>
      <c r="CH172" s="162"/>
      <c r="CI172" s="162"/>
      <c r="CJ172" s="162"/>
      <c r="CK172" s="162"/>
      <c r="CL172" s="162"/>
      <c r="CM172" s="162"/>
      <c r="CN172" s="162"/>
      <c r="CO172" s="162"/>
      <c r="CP172" s="162"/>
      <c r="CQ172" s="162"/>
      <c r="CR172" s="162"/>
      <c r="CS172" s="162"/>
      <c r="CT172" s="162"/>
      <c r="CU172" s="162"/>
      <c r="CV172" s="162"/>
      <c r="CW172" s="162"/>
      <c r="CX172" s="162"/>
      <c r="CY172" s="162"/>
      <c r="CZ172" s="162"/>
      <c r="DA172" s="162"/>
      <c r="DB172" s="162"/>
      <c r="DC172" s="162"/>
      <c r="DD172" s="162"/>
      <c r="DE172" s="162"/>
      <c r="DF172" s="162"/>
      <c r="DG172" s="162"/>
      <c r="DH172" s="162"/>
      <c r="DI172" s="162"/>
      <c r="DJ172" s="162"/>
      <c r="DK172" s="162"/>
      <c r="DL172" s="162"/>
      <c r="DM172" s="162"/>
      <c r="DN172" s="162"/>
      <c r="DO172" s="162"/>
      <c r="DP172" s="162"/>
      <c r="DQ172" s="162"/>
      <c r="DR172" s="162"/>
      <c r="DS172" s="162"/>
      <c r="DT172" s="162"/>
      <c r="DU172" s="162"/>
      <c r="DV172" s="162"/>
      <c r="DW172" s="162"/>
      <c r="DX172" s="162"/>
      <c r="DY172" s="162"/>
      <c r="DZ172" s="162"/>
      <c r="EA172" s="162"/>
      <c r="EB172" s="162"/>
      <c r="EC172" s="162"/>
      <c r="ED172" s="162"/>
      <c r="EE172" s="162"/>
      <c r="EF172" s="162"/>
      <c r="EG172" s="162"/>
      <c r="EH172" s="162"/>
      <c r="EI172" s="162"/>
      <c r="EJ172" s="162"/>
      <c r="EK172" s="162"/>
      <c r="EL172" s="162"/>
      <c r="EM172" s="162"/>
      <c r="EN172" s="162"/>
      <c r="EO172" s="162"/>
      <c r="EP172" s="162"/>
      <c r="EQ172" s="162"/>
      <c r="ER172" s="162"/>
      <c r="ES172" s="162"/>
      <c r="ET172" s="162"/>
      <c r="EU172" s="162"/>
      <c r="EV172" s="162"/>
      <c r="EW172" s="162"/>
      <c r="EX172" s="162"/>
      <c r="EY172" s="162"/>
      <c r="EZ172" s="162"/>
      <c r="FA172" s="162"/>
      <c r="FB172" s="162"/>
      <c r="FC172" s="162"/>
      <c r="FD172" s="162"/>
      <c r="FE172" s="162"/>
      <c r="FF172" s="162"/>
      <c r="FG172" s="162"/>
      <c r="FH172" s="162"/>
      <c r="FI172" s="162"/>
      <c r="FJ172" s="162"/>
      <c r="FK172" s="162"/>
      <c r="FL172" s="162"/>
      <c r="FM172" s="162"/>
      <c r="FN172" s="162"/>
      <c r="FO172" s="162"/>
      <c r="FP172" s="162"/>
      <c r="FQ172" s="162"/>
      <c r="FR172" s="162"/>
      <c r="FS172" s="162"/>
      <c r="FT172" s="162"/>
      <c r="FU172" s="162"/>
      <c r="FV172" s="162"/>
      <c r="FW172" s="162"/>
      <c r="FX172" s="162"/>
      <c r="FY172" s="162"/>
      <c r="FZ172" s="162"/>
      <c r="GA172" s="162"/>
      <c r="GB172" s="162"/>
      <c r="GC172" s="162"/>
      <c r="GD172" s="162"/>
      <c r="GE172" s="162"/>
      <c r="GF172" s="162"/>
      <c r="GG172" s="162"/>
      <c r="GH172" s="162"/>
      <c r="GI172" s="162"/>
      <c r="GJ172" s="162"/>
      <c r="GK172" s="162"/>
      <c r="GL172" s="162"/>
      <c r="GM172" s="162"/>
      <c r="GN172" s="162"/>
      <c r="GO172" s="162"/>
      <c r="GP172" s="162"/>
      <c r="GQ172" s="162"/>
      <c r="GR172" s="162"/>
      <c r="GS172" s="162"/>
      <c r="GT172" s="162"/>
      <c r="GU172" s="162"/>
      <c r="GV172" s="162"/>
      <c r="GW172" s="162"/>
      <c r="GX172" s="162"/>
      <c r="GY172" s="162"/>
      <c r="GZ172" s="162"/>
      <c r="HA172" s="162"/>
      <c r="HB172" s="162"/>
      <c r="HC172" s="162"/>
      <c r="HD172" s="162"/>
      <c r="HE172" s="162"/>
      <c r="HF172" s="162"/>
      <c r="HG172" s="162"/>
      <c r="HH172" s="162"/>
      <c r="HI172" s="162"/>
      <c r="HJ172" s="162"/>
      <c r="HK172" s="162"/>
      <c r="HL172" s="162"/>
      <c r="HM172" s="162"/>
      <c r="HN172" s="162"/>
      <c r="HO172" s="162"/>
      <c r="HP172" s="162"/>
      <c r="HQ172" s="162"/>
      <c r="HR172" s="162"/>
      <c r="HS172" s="162"/>
      <c r="HT172" s="162"/>
      <c r="HU172" s="162"/>
      <c r="HV172" s="162"/>
      <c r="HW172" s="162"/>
      <c r="HX172" s="162"/>
      <c r="HY172" s="162"/>
      <c r="HZ172" s="162"/>
      <c r="IA172" s="162"/>
      <c r="IB172" s="162"/>
      <c r="IC172" s="162"/>
      <c r="ID172" s="162"/>
      <c r="IE172" s="162"/>
      <c r="IF172" s="162"/>
      <c r="IG172" s="162"/>
      <c r="IH172" s="162"/>
      <c r="II172" s="162"/>
      <c r="IJ172" s="162"/>
      <c r="IK172" s="162"/>
      <c r="IL172" s="162"/>
      <c r="IM172" s="162"/>
      <c r="IN172" s="162"/>
      <c r="IO172" s="162"/>
      <c r="IP172" s="162"/>
      <c r="IQ172" s="162"/>
      <c r="IR172" s="162"/>
      <c r="IS172" s="162"/>
      <c r="IT172" s="162"/>
      <c r="IU172" s="162"/>
      <c r="IV172" s="162"/>
    </row>
    <row r="173" spans="1:256" s="231" customFormat="1" ht="17.100000000000001" customHeight="1">
      <c r="A173" s="224" t="s">
        <v>505</v>
      </c>
      <c r="B173" s="225" t="s">
        <v>297</v>
      </c>
      <c r="C173" s="226" t="s">
        <v>298</v>
      </c>
      <c r="D173" s="225" t="s">
        <v>17</v>
      </c>
      <c r="E173" s="227">
        <v>60</v>
      </c>
      <c r="F173" s="228">
        <v>8.89</v>
      </c>
      <c r="G173" s="228">
        <f t="shared" si="15"/>
        <v>11.69</v>
      </c>
      <c r="H173" s="229">
        <f t="shared" si="16"/>
        <v>701.4</v>
      </c>
      <c r="I173" s="230"/>
      <c r="J173" s="162"/>
      <c r="K173" s="162"/>
      <c r="L173" s="162"/>
      <c r="M173" s="162"/>
      <c r="N173" s="162"/>
      <c r="O173" s="162"/>
      <c r="P173" s="162"/>
      <c r="Q173" s="162"/>
      <c r="R173" s="162"/>
      <c r="S173" s="162"/>
      <c r="T173" s="162"/>
      <c r="U173" s="162"/>
      <c r="V173" s="162"/>
      <c r="W173" s="162"/>
      <c r="X173" s="162"/>
      <c r="Y173" s="162"/>
      <c r="Z173" s="162"/>
      <c r="AA173" s="162"/>
      <c r="AB173" s="162"/>
      <c r="AC173" s="162"/>
      <c r="AD173" s="162"/>
      <c r="AE173" s="162"/>
      <c r="AF173" s="162"/>
      <c r="AG173" s="162"/>
      <c r="AH173" s="162"/>
      <c r="AI173" s="162"/>
      <c r="AJ173" s="162"/>
      <c r="AK173" s="162"/>
      <c r="AL173" s="162"/>
      <c r="AM173" s="162"/>
      <c r="AN173" s="162"/>
      <c r="AO173" s="162"/>
      <c r="AP173" s="162"/>
      <c r="AQ173" s="162"/>
      <c r="AR173" s="162"/>
      <c r="AS173" s="162"/>
      <c r="AT173" s="162"/>
      <c r="AU173" s="162"/>
      <c r="AV173" s="162"/>
      <c r="AW173" s="162"/>
      <c r="AX173" s="162"/>
      <c r="AY173" s="162"/>
      <c r="AZ173" s="162"/>
      <c r="BA173" s="162"/>
      <c r="BB173" s="162"/>
      <c r="BC173" s="162"/>
      <c r="BD173" s="162"/>
      <c r="BE173" s="162"/>
      <c r="BF173" s="162"/>
      <c r="BG173" s="162"/>
      <c r="BH173" s="162"/>
      <c r="BI173" s="162"/>
      <c r="BJ173" s="162"/>
      <c r="BK173" s="162"/>
      <c r="BL173" s="162"/>
      <c r="BM173" s="162"/>
      <c r="BN173" s="162"/>
      <c r="BO173" s="162"/>
      <c r="BP173" s="162"/>
      <c r="BQ173" s="162"/>
      <c r="BR173" s="162"/>
      <c r="BS173" s="162"/>
      <c r="BT173" s="162"/>
      <c r="BU173" s="162"/>
      <c r="BV173" s="162"/>
      <c r="BW173" s="162"/>
      <c r="BX173" s="162"/>
      <c r="BY173" s="162"/>
      <c r="BZ173" s="162"/>
      <c r="CA173" s="162"/>
      <c r="CB173" s="162"/>
      <c r="CC173" s="162"/>
      <c r="CD173" s="162"/>
      <c r="CE173" s="162"/>
      <c r="CF173" s="162"/>
      <c r="CG173" s="162"/>
      <c r="CH173" s="162"/>
      <c r="CI173" s="162"/>
      <c r="CJ173" s="162"/>
      <c r="CK173" s="162"/>
      <c r="CL173" s="162"/>
      <c r="CM173" s="162"/>
      <c r="CN173" s="162"/>
      <c r="CO173" s="162"/>
      <c r="CP173" s="162"/>
      <c r="CQ173" s="162"/>
      <c r="CR173" s="162"/>
      <c r="CS173" s="162"/>
      <c r="CT173" s="162"/>
      <c r="CU173" s="162"/>
      <c r="CV173" s="162"/>
      <c r="CW173" s="162"/>
      <c r="CX173" s="162"/>
      <c r="CY173" s="162"/>
      <c r="CZ173" s="162"/>
      <c r="DA173" s="162"/>
      <c r="DB173" s="162"/>
      <c r="DC173" s="162"/>
      <c r="DD173" s="162"/>
      <c r="DE173" s="162"/>
      <c r="DF173" s="162"/>
      <c r="DG173" s="162"/>
      <c r="DH173" s="162"/>
      <c r="DI173" s="162"/>
      <c r="DJ173" s="162"/>
      <c r="DK173" s="162"/>
      <c r="DL173" s="162"/>
      <c r="DM173" s="162"/>
      <c r="DN173" s="162"/>
      <c r="DO173" s="162"/>
      <c r="DP173" s="162"/>
      <c r="DQ173" s="162"/>
      <c r="DR173" s="162"/>
      <c r="DS173" s="162"/>
      <c r="DT173" s="162"/>
      <c r="DU173" s="162"/>
      <c r="DV173" s="162"/>
      <c r="DW173" s="162"/>
      <c r="DX173" s="162"/>
      <c r="DY173" s="162"/>
      <c r="DZ173" s="162"/>
      <c r="EA173" s="162"/>
      <c r="EB173" s="162"/>
      <c r="EC173" s="162"/>
      <c r="ED173" s="162"/>
      <c r="EE173" s="162"/>
      <c r="EF173" s="162"/>
      <c r="EG173" s="162"/>
      <c r="EH173" s="162"/>
      <c r="EI173" s="162"/>
      <c r="EJ173" s="162"/>
      <c r="EK173" s="162"/>
      <c r="EL173" s="162"/>
      <c r="EM173" s="162"/>
      <c r="EN173" s="162"/>
      <c r="EO173" s="162"/>
      <c r="EP173" s="162"/>
      <c r="EQ173" s="162"/>
      <c r="ER173" s="162"/>
      <c r="ES173" s="162"/>
      <c r="ET173" s="162"/>
      <c r="EU173" s="162"/>
      <c r="EV173" s="162"/>
      <c r="EW173" s="162"/>
      <c r="EX173" s="162"/>
      <c r="EY173" s="162"/>
      <c r="EZ173" s="162"/>
      <c r="FA173" s="162"/>
      <c r="FB173" s="162"/>
      <c r="FC173" s="162"/>
      <c r="FD173" s="162"/>
      <c r="FE173" s="162"/>
      <c r="FF173" s="162"/>
      <c r="FG173" s="162"/>
      <c r="FH173" s="162"/>
      <c r="FI173" s="162"/>
      <c r="FJ173" s="162"/>
      <c r="FK173" s="162"/>
      <c r="FL173" s="162"/>
      <c r="FM173" s="162"/>
      <c r="FN173" s="162"/>
      <c r="FO173" s="162"/>
      <c r="FP173" s="162"/>
      <c r="FQ173" s="162"/>
      <c r="FR173" s="162"/>
      <c r="FS173" s="162"/>
      <c r="FT173" s="162"/>
      <c r="FU173" s="162"/>
      <c r="FV173" s="162"/>
      <c r="FW173" s="162"/>
      <c r="FX173" s="162"/>
      <c r="FY173" s="162"/>
      <c r="FZ173" s="162"/>
      <c r="GA173" s="162"/>
      <c r="GB173" s="162"/>
      <c r="GC173" s="162"/>
      <c r="GD173" s="162"/>
      <c r="GE173" s="162"/>
      <c r="GF173" s="162"/>
      <c r="GG173" s="162"/>
      <c r="GH173" s="162"/>
      <c r="GI173" s="162"/>
      <c r="GJ173" s="162"/>
      <c r="GK173" s="162"/>
      <c r="GL173" s="162"/>
      <c r="GM173" s="162"/>
      <c r="GN173" s="162"/>
      <c r="GO173" s="162"/>
      <c r="GP173" s="162"/>
      <c r="GQ173" s="162"/>
      <c r="GR173" s="162"/>
      <c r="GS173" s="162"/>
      <c r="GT173" s="162"/>
      <c r="GU173" s="162"/>
      <c r="GV173" s="162"/>
      <c r="GW173" s="162"/>
      <c r="GX173" s="162"/>
      <c r="GY173" s="162"/>
      <c r="GZ173" s="162"/>
      <c r="HA173" s="162"/>
      <c r="HB173" s="162"/>
      <c r="HC173" s="162"/>
      <c r="HD173" s="162"/>
      <c r="HE173" s="162"/>
      <c r="HF173" s="162"/>
      <c r="HG173" s="162"/>
      <c r="HH173" s="162"/>
      <c r="HI173" s="162"/>
      <c r="HJ173" s="162"/>
      <c r="HK173" s="162"/>
      <c r="HL173" s="162"/>
      <c r="HM173" s="162"/>
      <c r="HN173" s="162"/>
      <c r="HO173" s="162"/>
      <c r="HP173" s="162"/>
      <c r="HQ173" s="162"/>
      <c r="HR173" s="162"/>
      <c r="HS173" s="162"/>
      <c r="HT173" s="162"/>
      <c r="HU173" s="162"/>
      <c r="HV173" s="162"/>
      <c r="HW173" s="162"/>
      <c r="HX173" s="162"/>
      <c r="HY173" s="162"/>
      <c r="HZ173" s="162"/>
      <c r="IA173" s="162"/>
      <c r="IB173" s="162"/>
      <c r="IC173" s="162"/>
      <c r="ID173" s="162"/>
      <c r="IE173" s="162"/>
      <c r="IF173" s="162"/>
      <c r="IG173" s="162"/>
      <c r="IH173" s="162"/>
      <c r="II173" s="162"/>
      <c r="IJ173" s="162"/>
      <c r="IK173" s="162"/>
      <c r="IL173" s="162"/>
      <c r="IM173" s="162"/>
      <c r="IN173" s="162"/>
      <c r="IO173" s="162"/>
      <c r="IP173" s="162"/>
      <c r="IQ173" s="162"/>
      <c r="IR173" s="162"/>
      <c r="IS173" s="162"/>
      <c r="IT173" s="162"/>
      <c r="IU173" s="162"/>
      <c r="IV173" s="162"/>
    </row>
    <row r="174" spans="1:256" s="231" customFormat="1" ht="17.100000000000001" customHeight="1">
      <c r="A174" s="224" t="s">
        <v>506</v>
      </c>
      <c r="B174" s="225" t="s">
        <v>299</v>
      </c>
      <c r="C174" s="226" t="s">
        <v>300</v>
      </c>
      <c r="D174" s="225" t="s">
        <v>17</v>
      </c>
      <c r="E174" s="227">
        <v>120</v>
      </c>
      <c r="F174" s="228">
        <v>0.82</v>
      </c>
      <c r="G174" s="228">
        <f t="shared" si="15"/>
        <v>1.08</v>
      </c>
      <c r="H174" s="229">
        <f t="shared" si="16"/>
        <v>129.6</v>
      </c>
      <c r="I174" s="230"/>
      <c r="J174" s="162"/>
      <c r="K174" s="162"/>
      <c r="L174" s="162"/>
      <c r="M174" s="162"/>
      <c r="N174" s="162"/>
      <c r="O174" s="162"/>
      <c r="P174" s="162"/>
      <c r="Q174" s="162"/>
      <c r="R174" s="162"/>
      <c r="S174" s="162"/>
      <c r="T174" s="162"/>
      <c r="U174" s="162"/>
      <c r="V174" s="162"/>
      <c r="W174" s="162"/>
      <c r="X174" s="162"/>
      <c r="Y174" s="162"/>
      <c r="Z174" s="162"/>
      <c r="AA174" s="162"/>
      <c r="AB174" s="162"/>
      <c r="AC174" s="162"/>
      <c r="AD174" s="162"/>
      <c r="AE174" s="162"/>
      <c r="AF174" s="162"/>
      <c r="AG174" s="162"/>
      <c r="AH174" s="162"/>
      <c r="AI174" s="162"/>
      <c r="AJ174" s="162"/>
      <c r="AK174" s="162"/>
      <c r="AL174" s="162"/>
      <c r="AM174" s="162"/>
      <c r="AN174" s="162"/>
      <c r="AO174" s="162"/>
      <c r="AP174" s="162"/>
      <c r="AQ174" s="162"/>
      <c r="AR174" s="162"/>
      <c r="AS174" s="162"/>
      <c r="AT174" s="162"/>
      <c r="AU174" s="162"/>
      <c r="AV174" s="162"/>
      <c r="AW174" s="162"/>
      <c r="AX174" s="162"/>
      <c r="AY174" s="162"/>
      <c r="AZ174" s="162"/>
      <c r="BA174" s="162"/>
      <c r="BB174" s="162"/>
      <c r="BC174" s="162"/>
      <c r="BD174" s="162"/>
      <c r="BE174" s="162"/>
      <c r="BF174" s="162"/>
      <c r="BG174" s="162"/>
      <c r="BH174" s="162"/>
      <c r="BI174" s="162"/>
      <c r="BJ174" s="162"/>
      <c r="BK174" s="162"/>
      <c r="BL174" s="162"/>
      <c r="BM174" s="162"/>
      <c r="BN174" s="162"/>
      <c r="BO174" s="162"/>
      <c r="BP174" s="162"/>
      <c r="BQ174" s="162"/>
      <c r="BR174" s="162"/>
      <c r="BS174" s="162"/>
      <c r="BT174" s="162"/>
      <c r="BU174" s="162"/>
      <c r="BV174" s="162"/>
      <c r="BW174" s="162"/>
      <c r="BX174" s="162"/>
      <c r="BY174" s="162"/>
      <c r="BZ174" s="162"/>
      <c r="CA174" s="162"/>
      <c r="CB174" s="162"/>
      <c r="CC174" s="162"/>
      <c r="CD174" s="162"/>
      <c r="CE174" s="162"/>
      <c r="CF174" s="162"/>
      <c r="CG174" s="162"/>
      <c r="CH174" s="162"/>
      <c r="CI174" s="162"/>
      <c r="CJ174" s="162"/>
      <c r="CK174" s="162"/>
      <c r="CL174" s="162"/>
      <c r="CM174" s="162"/>
      <c r="CN174" s="162"/>
      <c r="CO174" s="162"/>
      <c r="CP174" s="162"/>
      <c r="CQ174" s="162"/>
      <c r="CR174" s="162"/>
      <c r="CS174" s="162"/>
      <c r="CT174" s="162"/>
      <c r="CU174" s="162"/>
      <c r="CV174" s="162"/>
      <c r="CW174" s="162"/>
      <c r="CX174" s="162"/>
      <c r="CY174" s="162"/>
      <c r="CZ174" s="162"/>
      <c r="DA174" s="162"/>
      <c r="DB174" s="162"/>
      <c r="DC174" s="162"/>
      <c r="DD174" s="162"/>
      <c r="DE174" s="162"/>
      <c r="DF174" s="162"/>
      <c r="DG174" s="162"/>
      <c r="DH174" s="162"/>
      <c r="DI174" s="162"/>
      <c r="DJ174" s="162"/>
      <c r="DK174" s="162"/>
      <c r="DL174" s="162"/>
      <c r="DM174" s="162"/>
      <c r="DN174" s="162"/>
      <c r="DO174" s="162"/>
      <c r="DP174" s="162"/>
      <c r="DQ174" s="162"/>
      <c r="DR174" s="162"/>
      <c r="DS174" s="162"/>
      <c r="DT174" s="162"/>
      <c r="DU174" s="162"/>
      <c r="DV174" s="162"/>
      <c r="DW174" s="162"/>
      <c r="DX174" s="162"/>
      <c r="DY174" s="162"/>
      <c r="DZ174" s="162"/>
      <c r="EA174" s="162"/>
      <c r="EB174" s="162"/>
      <c r="EC174" s="162"/>
      <c r="ED174" s="162"/>
      <c r="EE174" s="162"/>
      <c r="EF174" s="162"/>
      <c r="EG174" s="162"/>
      <c r="EH174" s="162"/>
      <c r="EI174" s="162"/>
      <c r="EJ174" s="162"/>
      <c r="EK174" s="162"/>
      <c r="EL174" s="162"/>
      <c r="EM174" s="162"/>
      <c r="EN174" s="162"/>
      <c r="EO174" s="162"/>
      <c r="EP174" s="162"/>
      <c r="EQ174" s="162"/>
      <c r="ER174" s="162"/>
      <c r="ES174" s="162"/>
      <c r="ET174" s="162"/>
      <c r="EU174" s="162"/>
      <c r="EV174" s="162"/>
      <c r="EW174" s="162"/>
      <c r="EX174" s="162"/>
      <c r="EY174" s="162"/>
      <c r="EZ174" s="162"/>
      <c r="FA174" s="162"/>
      <c r="FB174" s="162"/>
      <c r="FC174" s="162"/>
      <c r="FD174" s="162"/>
      <c r="FE174" s="162"/>
      <c r="FF174" s="162"/>
      <c r="FG174" s="162"/>
      <c r="FH174" s="162"/>
      <c r="FI174" s="162"/>
      <c r="FJ174" s="162"/>
      <c r="FK174" s="162"/>
      <c r="FL174" s="162"/>
      <c r="FM174" s="162"/>
      <c r="FN174" s="162"/>
      <c r="FO174" s="162"/>
      <c r="FP174" s="162"/>
      <c r="FQ174" s="162"/>
      <c r="FR174" s="162"/>
      <c r="FS174" s="162"/>
      <c r="FT174" s="162"/>
      <c r="FU174" s="162"/>
      <c r="FV174" s="162"/>
      <c r="FW174" s="162"/>
      <c r="FX174" s="162"/>
      <c r="FY174" s="162"/>
      <c r="FZ174" s="162"/>
      <c r="GA174" s="162"/>
      <c r="GB174" s="162"/>
      <c r="GC174" s="162"/>
      <c r="GD174" s="162"/>
      <c r="GE174" s="162"/>
      <c r="GF174" s="162"/>
      <c r="GG174" s="162"/>
      <c r="GH174" s="162"/>
      <c r="GI174" s="162"/>
      <c r="GJ174" s="162"/>
      <c r="GK174" s="162"/>
      <c r="GL174" s="162"/>
      <c r="GM174" s="162"/>
      <c r="GN174" s="162"/>
      <c r="GO174" s="162"/>
      <c r="GP174" s="162"/>
      <c r="GQ174" s="162"/>
      <c r="GR174" s="162"/>
      <c r="GS174" s="162"/>
      <c r="GT174" s="162"/>
      <c r="GU174" s="162"/>
      <c r="GV174" s="162"/>
      <c r="GW174" s="162"/>
      <c r="GX174" s="162"/>
      <c r="GY174" s="162"/>
      <c r="GZ174" s="162"/>
      <c r="HA174" s="162"/>
      <c r="HB174" s="162"/>
      <c r="HC174" s="162"/>
      <c r="HD174" s="162"/>
      <c r="HE174" s="162"/>
      <c r="HF174" s="162"/>
      <c r="HG174" s="162"/>
      <c r="HH174" s="162"/>
      <c r="HI174" s="162"/>
      <c r="HJ174" s="162"/>
      <c r="HK174" s="162"/>
      <c r="HL174" s="162"/>
      <c r="HM174" s="162"/>
      <c r="HN174" s="162"/>
      <c r="HO174" s="162"/>
      <c r="HP174" s="162"/>
      <c r="HQ174" s="162"/>
      <c r="HR174" s="162"/>
      <c r="HS174" s="162"/>
      <c r="HT174" s="162"/>
      <c r="HU174" s="162"/>
      <c r="HV174" s="162"/>
      <c r="HW174" s="162"/>
      <c r="HX174" s="162"/>
      <c r="HY174" s="162"/>
      <c r="HZ174" s="162"/>
      <c r="IA174" s="162"/>
      <c r="IB174" s="162"/>
      <c r="IC174" s="162"/>
      <c r="ID174" s="162"/>
      <c r="IE174" s="162"/>
      <c r="IF174" s="162"/>
      <c r="IG174" s="162"/>
      <c r="IH174" s="162"/>
      <c r="II174" s="162"/>
      <c r="IJ174" s="162"/>
      <c r="IK174" s="162"/>
      <c r="IL174" s="162"/>
      <c r="IM174" s="162"/>
      <c r="IN174" s="162"/>
      <c r="IO174" s="162"/>
      <c r="IP174" s="162"/>
      <c r="IQ174" s="162"/>
      <c r="IR174" s="162"/>
      <c r="IS174" s="162"/>
      <c r="IT174" s="162"/>
      <c r="IU174" s="162"/>
      <c r="IV174" s="162"/>
    </row>
    <row r="175" spans="1:256" s="231" customFormat="1" ht="17.100000000000001" customHeight="1">
      <c r="A175" s="224" t="s">
        <v>507</v>
      </c>
      <c r="B175" s="225" t="s">
        <v>301</v>
      </c>
      <c r="C175" s="226" t="s">
        <v>302</v>
      </c>
      <c r="D175" s="225" t="s">
        <v>43</v>
      </c>
      <c r="E175" s="227">
        <f>0.8*0.7*120</f>
        <v>67.199999999999989</v>
      </c>
      <c r="F175" s="228">
        <v>40.770000000000003</v>
      </c>
      <c r="G175" s="228">
        <f t="shared" si="15"/>
        <v>53.6</v>
      </c>
      <c r="H175" s="229">
        <f t="shared" si="16"/>
        <v>3601.92</v>
      </c>
      <c r="I175" s="230"/>
      <c r="J175" s="162"/>
      <c r="K175" s="162"/>
      <c r="L175" s="162"/>
      <c r="M175" s="162"/>
      <c r="N175" s="162"/>
      <c r="O175" s="162"/>
      <c r="P175" s="162"/>
      <c r="Q175" s="162"/>
      <c r="R175" s="162"/>
      <c r="S175" s="162"/>
      <c r="T175" s="162"/>
      <c r="U175" s="162"/>
      <c r="V175" s="162"/>
      <c r="W175" s="162"/>
      <c r="X175" s="162"/>
      <c r="Y175" s="162"/>
      <c r="Z175" s="162"/>
      <c r="AA175" s="162"/>
      <c r="AB175" s="162"/>
      <c r="AC175" s="162"/>
      <c r="AD175" s="162"/>
      <c r="AE175" s="162"/>
      <c r="AF175" s="162"/>
      <c r="AG175" s="162"/>
      <c r="AH175" s="162"/>
      <c r="AI175" s="162"/>
      <c r="AJ175" s="162"/>
      <c r="AK175" s="162"/>
      <c r="AL175" s="162"/>
      <c r="AM175" s="162"/>
      <c r="AN175" s="162"/>
      <c r="AO175" s="162"/>
      <c r="AP175" s="162"/>
      <c r="AQ175" s="162"/>
      <c r="AR175" s="162"/>
      <c r="AS175" s="162"/>
      <c r="AT175" s="162"/>
      <c r="AU175" s="162"/>
      <c r="AV175" s="162"/>
      <c r="AW175" s="162"/>
      <c r="AX175" s="162"/>
      <c r="AY175" s="162"/>
      <c r="AZ175" s="162"/>
      <c r="BA175" s="162"/>
      <c r="BB175" s="162"/>
      <c r="BC175" s="162"/>
      <c r="BD175" s="162"/>
      <c r="BE175" s="162"/>
      <c r="BF175" s="162"/>
      <c r="BG175" s="162"/>
      <c r="BH175" s="162"/>
      <c r="BI175" s="162"/>
      <c r="BJ175" s="162"/>
      <c r="BK175" s="162"/>
      <c r="BL175" s="162"/>
      <c r="BM175" s="162"/>
      <c r="BN175" s="162"/>
      <c r="BO175" s="162"/>
      <c r="BP175" s="162"/>
      <c r="BQ175" s="162"/>
      <c r="BR175" s="162"/>
      <c r="BS175" s="162"/>
      <c r="BT175" s="162"/>
      <c r="BU175" s="162"/>
      <c r="BV175" s="162"/>
      <c r="BW175" s="162"/>
      <c r="BX175" s="162"/>
      <c r="BY175" s="162"/>
      <c r="BZ175" s="162"/>
      <c r="CA175" s="162"/>
      <c r="CB175" s="162"/>
      <c r="CC175" s="162"/>
      <c r="CD175" s="162"/>
      <c r="CE175" s="162"/>
      <c r="CF175" s="162"/>
      <c r="CG175" s="162"/>
      <c r="CH175" s="162"/>
      <c r="CI175" s="162"/>
      <c r="CJ175" s="162"/>
      <c r="CK175" s="162"/>
      <c r="CL175" s="162"/>
      <c r="CM175" s="162"/>
      <c r="CN175" s="162"/>
      <c r="CO175" s="162"/>
      <c r="CP175" s="162"/>
      <c r="CQ175" s="162"/>
      <c r="CR175" s="162"/>
      <c r="CS175" s="162"/>
      <c r="CT175" s="162"/>
      <c r="CU175" s="162"/>
      <c r="CV175" s="162"/>
      <c r="CW175" s="162"/>
      <c r="CX175" s="162"/>
      <c r="CY175" s="162"/>
      <c r="CZ175" s="162"/>
      <c r="DA175" s="162"/>
      <c r="DB175" s="162"/>
      <c r="DC175" s="162"/>
      <c r="DD175" s="162"/>
      <c r="DE175" s="162"/>
      <c r="DF175" s="162"/>
      <c r="DG175" s="162"/>
      <c r="DH175" s="162"/>
      <c r="DI175" s="162"/>
      <c r="DJ175" s="162"/>
      <c r="DK175" s="162"/>
      <c r="DL175" s="162"/>
      <c r="DM175" s="162"/>
      <c r="DN175" s="162"/>
      <c r="DO175" s="162"/>
      <c r="DP175" s="162"/>
      <c r="DQ175" s="162"/>
      <c r="DR175" s="162"/>
      <c r="DS175" s="162"/>
      <c r="DT175" s="162"/>
      <c r="DU175" s="162"/>
      <c r="DV175" s="162"/>
      <c r="DW175" s="162"/>
      <c r="DX175" s="162"/>
      <c r="DY175" s="162"/>
      <c r="DZ175" s="162"/>
      <c r="EA175" s="162"/>
      <c r="EB175" s="162"/>
      <c r="EC175" s="162"/>
      <c r="ED175" s="162"/>
      <c r="EE175" s="162"/>
      <c r="EF175" s="162"/>
      <c r="EG175" s="162"/>
      <c r="EH175" s="162"/>
      <c r="EI175" s="162"/>
      <c r="EJ175" s="162"/>
      <c r="EK175" s="162"/>
      <c r="EL175" s="162"/>
      <c r="EM175" s="162"/>
      <c r="EN175" s="162"/>
      <c r="EO175" s="162"/>
      <c r="EP175" s="162"/>
      <c r="EQ175" s="162"/>
      <c r="ER175" s="162"/>
      <c r="ES175" s="162"/>
      <c r="ET175" s="162"/>
      <c r="EU175" s="162"/>
      <c r="EV175" s="162"/>
      <c r="EW175" s="162"/>
      <c r="EX175" s="162"/>
      <c r="EY175" s="162"/>
      <c r="EZ175" s="162"/>
      <c r="FA175" s="162"/>
      <c r="FB175" s="162"/>
      <c r="FC175" s="162"/>
      <c r="FD175" s="162"/>
      <c r="FE175" s="162"/>
      <c r="FF175" s="162"/>
      <c r="FG175" s="162"/>
      <c r="FH175" s="162"/>
      <c r="FI175" s="162"/>
      <c r="FJ175" s="162"/>
      <c r="FK175" s="162"/>
      <c r="FL175" s="162"/>
      <c r="FM175" s="162"/>
      <c r="FN175" s="162"/>
      <c r="FO175" s="162"/>
      <c r="FP175" s="162"/>
      <c r="FQ175" s="162"/>
      <c r="FR175" s="162"/>
      <c r="FS175" s="162"/>
      <c r="FT175" s="162"/>
      <c r="FU175" s="162"/>
      <c r="FV175" s="162"/>
      <c r="FW175" s="162"/>
      <c r="FX175" s="162"/>
      <c r="FY175" s="162"/>
      <c r="FZ175" s="162"/>
      <c r="GA175" s="162"/>
      <c r="GB175" s="162"/>
      <c r="GC175" s="162"/>
      <c r="GD175" s="162"/>
      <c r="GE175" s="162"/>
      <c r="GF175" s="162"/>
      <c r="GG175" s="162"/>
      <c r="GH175" s="162"/>
      <c r="GI175" s="162"/>
      <c r="GJ175" s="162"/>
      <c r="GK175" s="162"/>
      <c r="GL175" s="162"/>
      <c r="GM175" s="162"/>
      <c r="GN175" s="162"/>
      <c r="GO175" s="162"/>
      <c r="GP175" s="162"/>
      <c r="GQ175" s="162"/>
      <c r="GR175" s="162"/>
      <c r="GS175" s="162"/>
      <c r="GT175" s="162"/>
      <c r="GU175" s="162"/>
      <c r="GV175" s="162"/>
      <c r="GW175" s="162"/>
      <c r="GX175" s="162"/>
      <c r="GY175" s="162"/>
      <c r="GZ175" s="162"/>
      <c r="HA175" s="162"/>
      <c r="HB175" s="162"/>
      <c r="HC175" s="162"/>
      <c r="HD175" s="162"/>
      <c r="HE175" s="162"/>
      <c r="HF175" s="162"/>
      <c r="HG175" s="162"/>
      <c r="HH175" s="162"/>
      <c r="HI175" s="162"/>
      <c r="HJ175" s="162"/>
      <c r="HK175" s="162"/>
      <c r="HL175" s="162"/>
      <c r="HM175" s="162"/>
      <c r="HN175" s="162"/>
      <c r="HO175" s="162"/>
      <c r="HP175" s="162"/>
      <c r="HQ175" s="162"/>
      <c r="HR175" s="162"/>
      <c r="HS175" s="162"/>
      <c r="HT175" s="162"/>
      <c r="HU175" s="162"/>
      <c r="HV175" s="162"/>
      <c r="HW175" s="162"/>
      <c r="HX175" s="162"/>
      <c r="HY175" s="162"/>
      <c r="HZ175" s="162"/>
      <c r="IA175" s="162"/>
      <c r="IB175" s="162"/>
      <c r="IC175" s="162"/>
      <c r="ID175" s="162"/>
      <c r="IE175" s="162"/>
      <c r="IF175" s="162"/>
      <c r="IG175" s="162"/>
      <c r="IH175" s="162"/>
      <c r="II175" s="162"/>
      <c r="IJ175" s="162"/>
      <c r="IK175" s="162"/>
      <c r="IL175" s="162"/>
      <c r="IM175" s="162"/>
      <c r="IN175" s="162"/>
      <c r="IO175" s="162"/>
      <c r="IP175" s="162"/>
      <c r="IQ175" s="162"/>
      <c r="IR175" s="162"/>
      <c r="IS175" s="162"/>
      <c r="IT175" s="162"/>
      <c r="IU175" s="162"/>
      <c r="IV175" s="162"/>
    </row>
    <row r="176" spans="1:256" s="231" customFormat="1" ht="29.25" customHeight="1">
      <c r="A176" s="224" t="s">
        <v>508</v>
      </c>
      <c r="B176" s="225" t="s">
        <v>303</v>
      </c>
      <c r="C176" s="226" t="s">
        <v>304</v>
      </c>
      <c r="D176" s="225" t="s">
        <v>43</v>
      </c>
      <c r="E176" s="227">
        <f>E175</f>
        <v>67.199999999999989</v>
      </c>
      <c r="F176" s="228">
        <v>25.68</v>
      </c>
      <c r="G176" s="228">
        <f t="shared" si="15"/>
        <v>33.76</v>
      </c>
      <c r="H176" s="229">
        <f t="shared" si="16"/>
        <v>2268.67</v>
      </c>
      <c r="I176" s="230"/>
      <c r="J176" s="162"/>
      <c r="K176" s="162"/>
      <c r="L176" s="162"/>
      <c r="M176" s="162"/>
      <c r="N176" s="162"/>
      <c r="O176" s="162"/>
      <c r="P176" s="162"/>
      <c r="Q176" s="162"/>
      <c r="R176" s="162"/>
      <c r="S176" s="162"/>
      <c r="T176" s="162"/>
      <c r="U176" s="162"/>
      <c r="V176" s="162"/>
      <c r="W176" s="162"/>
      <c r="X176" s="162"/>
      <c r="Y176" s="162"/>
      <c r="Z176" s="162"/>
      <c r="AA176" s="162"/>
      <c r="AB176" s="162"/>
      <c r="AC176" s="162"/>
      <c r="AD176" s="162"/>
      <c r="AE176" s="162"/>
      <c r="AF176" s="162"/>
      <c r="AG176" s="162"/>
      <c r="AH176" s="162"/>
      <c r="AI176" s="162"/>
      <c r="AJ176" s="162"/>
      <c r="AK176" s="162"/>
      <c r="AL176" s="162"/>
      <c r="AM176" s="162"/>
      <c r="AN176" s="162"/>
      <c r="AO176" s="162"/>
      <c r="AP176" s="162"/>
      <c r="AQ176" s="162"/>
      <c r="AR176" s="162"/>
      <c r="AS176" s="162"/>
      <c r="AT176" s="162"/>
      <c r="AU176" s="162"/>
      <c r="AV176" s="162"/>
      <c r="AW176" s="162"/>
      <c r="AX176" s="162"/>
      <c r="AY176" s="162"/>
      <c r="AZ176" s="162"/>
      <c r="BA176" s="162"/>
      <c r="BB176" s="162"/>
      <c r="BC176" s="162"/>
      <c r="BD176" s="162"/>
      <c r="BE176" s="162"/>
      <c r="BF176" s="162"/>
      <c r="BG176" s="162"/>
      <c r="BH176" s="162"/>
      <c r="BI176" s="162"/>
      <c r="BJ176" s="162"/>
      <c r="BK176" s="162"/>
      <c r="BL176" s="162"/>
      <c r="BM176" s="162"/>
      <c r="BN176" s="162"/>
      <c r="BO176" s="162"/>
      <c r="BP176" s="162"/>
      <c r="BQ176" s="162"/>
      <c r="BR176" s="162"/>
      <c r="BS176" s="162"/>
      <c r="BT176" s="162"/>
      <c r="BU176" s="162"/>
      <c r="BV176" s="162"/>
      <c r="BW176" s="162"/>
      <c r="BX176" s="162"/>
      <c r="BY176" s="162"/>
      <c r="BZ176" s="162"/>
      <c r="CA176" s="162"/>
      <c r="CB176" s="162"/>
      <c r="CC176" s="162"/>
      <c r="CD176" s="162"/>
      <c r="CE176" s="162"/>
      <c r="CF176" s="162"/>
      <c r="CG176" s="162"/>
      <c r="CH176" s="162"/>
      <c r="CI176" s="162"/>
      <c r="CJ176" s="162"/>
      <c r="CK176" s="162"/>
      <c r="CL176" s="162"/>
      <c r="CM176" s="162"/>
      <c r="CN176" s="162"/>
      <c r="CO176" s="162"/>
      <c r="CP176" s="162"/>
      <c r="CQ176" s="162"/>
      <c r="CR176" s="162"/>
      <c r="CS176" s="162"/>
      <c r="CT176" s="162"/>
      <c r="CU176" s="162"/>
      <c r="CV176" s="162"/>
      <c r="CW176" s="162"/>
      <c r="CX176" s="162"/>
      <c r="CY176" s="162"/>
      <c r="CZ176" s="162"/>
      <c r="DA176" s="162"/>
      <c r="DB176" s="162"/>
      <c r="DC176" s="162"/>
      <c r="DD176" s="162"/>
      <c r="DE176" s="162"/>
      <c r="DF176" s="162"/>
      <c r="DG176" s="162"/>
      <c r="DH176" s="162"/>
      <c r="DI176" s="162"/>
      <c r="DJ176" s="162"/>
      <c r="DK176" s="162"/>
      <c r="DL176" s="162"/>
      <c r="DM176" s="162"/>
      <c r="DN176" s="162"/>
      <c r="DO176" s="162"/>
      <c r="DP176" s="162"/>
      <c r="DQ176" s="162"/>
      <c r="DR176" s="162"/>
      <c r="DS176" s="162"/>
      <c r="DT176" s="162"/>
      <c r="DU176" s="162"/>
      <c r="DV176" s="162"/>
      <c r="DW176" s="162"/>
      <c r="DX176" s="162"/>
      <c r="DY176" s="162"/>
      <c r="DZ176" s="162"/>
      <c r="EA176" s="162"/>
      <c r="EB176" s="162"/>
      <c r="EC176" s="162"/>
      <c r="ED176" s="162"/>
      <c r="EE176" s="162"/>
      <c r="EF176" s="162"/>
      <c r="EG176" s="162"/>
      <c r="EH176" s="162"/>
      <c r="EI176" s="162"/>
      <c r="EJ176" s="162"/>
      <c r="EK176" s="162"/>
      <c r="EL176" s="162"/>
      <c r="EM176" s="162"/>
      <c r="EN176" s="162"/>
      <c r="EO176" s="162"/>
      <c r="EP176" s="162"/>
      <c r="EQ176" s="162"/>
      <c r="ER176" s="162"/>
      <c r="ES176" s="162"/>
      <c r="ET176" s="162"/>
      <c r="EU176" s="162"/>
      <c r="EV176" s="162"/>
      <c r="EW176" s="162"/>
      <c r="EX176" s="162"/>
      <c r="EY176" s="162"/>
      <c r="EZ176" s="162"/>
      <c r="FA176" s="162"/>
      <c r="FB176" s="162"/>
      <c r="FC176" s="162"/>
      <c r="FD176" s="162"/>
      <c r="FE176" s="162"/>
      <c r="FF176" s="162"/>
      <c r="FG176" s="162"/>
      <c r="FH176" s="162"/>
      <c r="FI176" s="162"/>
      <c r="FJ176" s="162"/>
      <c r="FK176" s="162"/>
      <c r="FL176" s="162"/>
      <c r="FM176" s="162"/>
      <c r="FN176" s="162"/>
      <c r="FO176" s="162"/>
      <c r="FP176" s="162"/>
      <c r="FQ176" s="162"/>
      <c r="FR176" s="162"/>
      <c r="FS176" s="162"/>
      <c r="FT176" s="162"/>
      <c r="FU176" s="162"/>
      <c r="FV176" s="162"/>
      <c r="FW176" s="162"/>
      <c r="FX176" s="162"/>
      <c r="FY176" s="162"/>
      <c r="FZ176" s="162"/>
      <c r="GA176" s="162"/>
      <c r="GB176" s="162"/>
      <c r="GC176" s="162"/>
      <c r="GD176" s="162"/>
      <c r="GE176" s="162"/>
      <c r="GF176" s="162"/>
      <c r="GG176" s="162"/>
      <c r="GH176" s="162"/>
      <c r="GI176" s="162"/>
      <c r="GJ176" s="162"/>
      <c r="GK176" s="162"/>
      <c r="GL176" s="162"/>
      <c r="GM176" s="162"/>
      <c r="GN176" s="162"/>
      <c r="GO176" s="162"/>
      <c r="GP176" s="162"/>
      <c r="GQ176" s="162"/>
      <c r="GR176" s="162"/>
      <c r="GS176" s="162"/>
      <c r="GT176" s="162"/>
      <c r="GU176" s="162"/>
      <c r="GV176" s="162"/>
      <c r="GW176" s="162"/>
      <c r="GX176" s="162"/>
      <c r="GY176" s="162"/>
      <c r="GZ176" s="162"/>
      <c r="HA176" s="162"/>
      <c r="HB176" s="162"/>
      <c r="HC176" s="162"/>
      <c r="HD176" s="162"/>
      <c r="HE176" s="162"/>
      <c r="HF176" s="162"/>
      <c r="HG176" s="162"/>
      <c r="HH176" s="162"/>
      <c r="HI176" s="162"/>
      <c r="HJ176" s="162"/>
      <c r="HK176" s="162"/>
      <c r="HL176" s="162"/>
      <c r="HM176" s="162"/>
      <c r="HN176" s="162"/>
      <c r="HO176" s="162"/>
      <c r="HP176" s="162"/>
      <c r="HQ176" s="162"/>
      <c r="HR176" s="162"/>
      <c r="HS176" s="162"/>
      <c r="HT176" s="162"/>
      <c r="HU176" s="162"/>
      <c r="HV176" s="162"/>
      <c r="HW176" s="162"/>
      <c r="HX176" s="162"/>
      <c r="HY176" s="162"/>
      <c r="HZ176" s="162"/>
      <c r="IA176" s="162"/>
      <c r="IB176" s="162"/>
      <c r="IC176" s="162"/>
      <c r="ID176" s="162"/>
      <c r="IE176" s="162"/>
      <c r="IF176" s="162"/>
      <c r="IG176" s="162"/>
      <c r="IH176" s="162"/>
      <c r="II176" s="162"/>
      <c r="IJ176" s="162"/>
      <c r="IK176" s="162"/>
      <c r="IL176" s="162"/>
      <c r="IM176" s="162"/>
      <c r="IN176" s="162"/>
      <c r="IO176" s="162"/>
      <c r="IP176" s="162"/>
      <c r="IQ176" s="162"/>
      <c r="IR176" s="162"/>
      <c r="IS176" s="162"/>
      <c r="IT176" s="162"/>
      <c r="IU176" s="162"/>
      <c r="IV176" s="162"/>
    </row>
    <row r="177" spans="1:10" ht="18.75" customHeight="1">
      <c r="A177" s="54">
        <v>17</v>
      </c>
      <c r="B177" s="55"/>
      <c r="C177" s="56" t="s">
        <v>310</v>
      </c>
      <c r="D177" s="57"/>
      <c r="E177" s="90"/>
      <c r="F177" s="51"/>
      <c r="G177" s="53"/>
      <c r="H177" s="176">
        <f>SUM(H178)</f>
        <v>10191.18</v>
      </c>
      <c r="I177" s="2"/>
    </row>
    <row r="178" spans="1:10" s="162" customFormat="1" ht="21.75" customHeight="1">
      <c r="A178" s="224" t="s">
        <v>509</v>
      </c>
      <c r="B178" s="232" t="s">
        <v>128</v>
      </c>
      <c r="C178" s="233" t="s">
        <v>129</v>
      </c>
      <c r="D178" s="234" t="s">
        <v>30</v>
      </c>
      <c r="E178" s="227">
        <v>1901.34</v>
      </c>
      <c r="F178" s="228">
        <v>4.08</v>
      </c>
      <c r="G178" s="228">
        <f>ROUND(F178+(F178*$G$9),2)</f>
        <v>5.36</v>
      </c>
      <c r="H178" s="229">
        <f>ROUND((E178*G178),2)</f>
        <v>10191.18</v>
      </c>
      <c r="I178" s="230"/>
    </row>
    <row r="179" spans="1:10" ht="12.75" customHeight="1">
      <c r="A179" s="77"/>
      <c r="B179" s="91"/>
      <c r="C179" s="36"/>
      <c r="D179" s="35"/>
      <c r="E179" s="79"/>
      <c r="F179" s="37"/>
      <c r="G179" s="37"/>
      <c r="H179" s="41"/>
      <c r="I179" s="2"/>
    </row>
    <row r="180" spans="1:10" ht="20.25" customHeight="1">
      <c r="A180" s="352" t="s">
        <v>141</v>
      </c>
      <c r="B180" s="353"/>
      <c r="C180" s="353"/>
      <c r="D180" s="353"/>
      <c r="E180" s="353"/>
      <c r="F180" s="353"/>
      <c r="G180" s="353"/>
      <c r="H180" s="42">
        <f>H13+H18+H23+H28+H39+H50+H53+H57+H61+H73+H79+H87+H128+H131+H133+H168+H177</f>
        <v>766092.50000000012</v>
      </c>
      <c r="I180" s="180">
        <v>583569.67000000004</v>
      </c>
    </row>
    <row r="181" spans="1:10" ht="20.25" customHeight="1">
      <c r="A181" s="43"/>
      <c r="B181" s="38"/>
      <c r="C181" s="38"/>
      <c r="D181" s="38"/>
      <c r="E181" s="38"/>
      <c r="F181" s="38"/>
      <c r="G181" s="38"/>
      <c r="H181" s="44"/>
      <c r="I181" s="93"/>
    </row>
    <row r="182" spans="1:10" ht="20.25" customHeight="1">
      <c r="A182" s="43"/>
      <c r="B182" s="38"/>
      <c r="C182" s="38"/>
      <c r="D182" s="38"/>
      <c r="E182" s="38"/>
      <c r="F182" s="38"/>
      <c r="G182" s="38"/>
      <c r="H182" s="44"/>
      <c r="I182" s="3"/>
      <c r="J182" s="2"/>
    </row>
    <row r="183" spans="1:10" ht="20.25" customHeight="1">
      <c r="A183" s="357" t="s">
        <v>535</v>
      </c>
      <c r="B183" s="358"/>
      <c r="C183" s="358"/>
      <c r="D183" s="358"/>
      <c r="E183" s="358"/>
      <c r="F183" s="358"/>
      <c r="G183" s="358"/>
      <c r="H183" s="359"/>
      <c r="I183" s="3"/>
    </row>
    <row r="184" spans="1:10" ht="14.1" customHeight="1">
      <c r="A184" s="360" t="s">
        <v>536</v>
      </c>
      <c r="B184" s="361"/>
      <c r="C184" s="361"/>
      <c r="D184" s="361"/>
      <c r="E184" s="361"/>
      <c r="F184" s="361"/>
      <c r="G184" s="361"/>
      <c r="H184" s="362"/>
    </row>
    <row r="185" spans="1:10" ht="14.1" customHeight="1">
      <c r="A185" s="30"/>
      <c r="B185" s="31"/>
      <c r="C185" s="31"/>
      <c r="D185" s="31"/>
      <c r="E185" s="31"/>
      <c r="F185" s="32"/>
      <c r="G185" s="31"/>
      <c r="H185" s="33"/>
    </row>
    <row r="186" spans="1:10" ht="14.1" customHeight="1">
      <c r="A186" s="354" t="s">
        <v>153</v>
      </c>
      <c r="B186" s="355"/>
      <c r="C186" s="355"/>
      <c r="D186" s="355"/>
      <c r="E186" s="355"/>
      <c r="F186" s="355"/>
      <c r="G186" s="355"/>
      <c r="H186" s="356"/>
    </row>
    <row r="187" spans="1:10" ht="16.5" customHeight="1">
      <c r="A187" s="349" t="s">
        <v>154</v>
      </c>
      <c r="B187" s="350"/>
      <c r="C187" s="350"/>
      <c r="D187" s="350"/>
      <c r="E187" s="350"/>
      <c r="F187" s="350"/>
      <c r="G187" s="350"/>
      <c r="H187" s="351"/>
    </row>
    <row r="188" spans="1:10">
      <c r="A188" s="4"/>
      <c r="B188" s="5"/>
      <c r="C188" s="5"/>
      <c r="D188" s="5"/>
      <c r="E188" s="5"/>
      <c r="F188" s="5"/>
      <c r="G188" s="5"/>
      <c r="H188" s="6"/>
    </row>
    <row r="189" spans="1:10">
      <c r="A189" s="4"/>
      <c r="B189" s="5"/>
      <c r="C189" s="5"/>
      <c r="D189" s="5"/>
      <c r="E189" s="5"/>
      <c r="F189" s="5"/>
      <c r="G189" s="5"/>
      <c r="H189" s="6"/>
    </row>
    <row r="190" spans="1:10" ht="12.75" customHeight="1">
      <c r="A190" s="346" t="s">
        <v>367</v>
      </c>
      <c r="B190" s="347"/>
      <c r="C190" s="347"/>
      <c r="D190" s="347"/>
      <c r="E190" s="347"/>
      <c r="F190" s="347"/>
      <c r="G190" s="347"/>
      <c r="H190" s="348"/>
    </row>
    <row r="191" spans="1:10" ht="12.75" customHeight="1">
      <c r="A191" s="346"/>
      <c r="B191" s="347"/>
      <c r="C191" s="347"/>
      <c r="D191" s="347"/>
      <c r="E191" s="347"/>
      <c r="F191" s="347"/>
      <c r="G191" s="347"/>
      <c r="H191" s="348"/>
    </row>
    <row r="192" spans="1:10" ht="13.5" thickBot="1">
      <c r="A192" s="45"/>
      <c r="B192" s="46"/>
      <c r="C192" s="46"/>
      <c r="D192" s="46"/>
      <c r="E192" s="46"/>
      <c r="F192" s="46"/>
      <c r="G192" s="46"/>
      <c r="H192" s="47"/>
    </row>
  </sheetData>
  <autoFilter ref="A11:J180"/>
  <mergeCells count="23">
    <mergeCell ref="A190:H191"/>
    <mergeCell ref="A187:H187"/>
    <mergeCell ref="A180:G180"/>
    <mergeCell ref="A9:D9"/>
    <mergeCell ref="A186:H186"/>
    <mergeCell ref="A183:H183"/>
    <mergeCell ref="A184:H184"/>
    <mergeCell ref="E8:E9"/>
    <mergeCell ref="F8:F9"/>
    <mergeCell ref="A1:B1"/>
    <mergeCell ref="C1:H1"/>
    <mergeCell ref="A2:H2"/>
    <mergeCell ref="A3:H3"/>
    <mergeCell ref="A5:E5"/>
    <mergeCell ref="F5:H5"/>
    <mergeCell ref="A6:E6"/>
    <mergeCell ref="F6:H6"/>
    <mergeCell ref="G8:H8"/>
    <mergeCell ref="A10:H10"/>
    <mergeCell ref="A7:D7"/>
    <mergeCell ref="E7:H7"/>
    <mergeCell ref="G9:H9"/>
    <mergeCell ref="A8:D8"/>
  </mergeCells>
  <phoneticPr fontId="20" type="noConversion"/>
  <conditionalFormatting sqref="D178:D179 D12:D13 D89:D109 D115:D117 L128:L132 T128:T132 AB128:AB132 AJ128:AJ132 AR128:AR132 AZ128:AZ132 BH128:BH132 BP128:BP132 BX128:BX132 CF128:CF132 CN128:CN132 CV128:CV132 DD128:DD132 DL128:DL132 DT128:DT132 EB128:EB132 EJ128:EJ132 ER128:ER132 EZ128:EZ132 FH128:FH132 FP128:FP132 FX128:FX132 GF128:GF132 GN128:GN132 GV128:GV132 HD128:HD132 HL128:HL132 HT128:HT132 IB128:IB132 IJ128:IJ132 IR128:IR132 D126 D121:D122 D80:D86 D36 D51:D52 D22 D31:D34 D29 D54:D71 D111 L47 T47 AB47 AJ47 AR47 AZ47 BH47 BP47 BX47 CF47 CN47 CV47 DD47 DL47 DT47 EB47 EJ47 ER47 EZ47 FH47 FP47 FX47 GF47 GN47 GV47 HD47 HL47 HT47 IB47 IJ47 IR47 D49 D38:D47 D73:D74 IR74:IR83 L74:L83 T74:T83 AB74:AB83 AJ74:AJ83 AR74:AR83 AZ74:AZ83 BH74:BH83 BP74:BP83 BX74:BX83 CF74:CF83 CN74:CN83 CV74:CV83 DD74:DD83 DL74:DL83 DT74:DT83 EB74:EB83 EJ74:EJ83 ER74:ER83 EZ74:EZ83 FH74:FH83 FP74:FP83 FX74:FX83 GF74:GF83 GN74:GN83 GV74:GV83 HD74:HD83 HL74:HL83 HT74:HT83 IB74:IB83 IJ74:IJ83 D130 D132">
    <cfRule type="cellIs" priority="23" operator="equal">
      <formula>0</formula>
    </cfRule>
  </conditionalFormatting>
  <conditionalFormatting sqref="D133:D177 D23:D27">
    <cfRule type="cellIs" dxfId="7" priority="7" stopIfTrue="1" operator="equal">
      <formula>0</formula>
    </cfRule>
  </conditionalFormatting>
  <conditionalFormatting sqref="IR30:IR33 L30:L33 T30:T33 AB30:AB33 AJ30:AJ33 AR30:AR33 AZ30:AZ33 BH30:BH33 BP30:BP33 BX30:BX33 CF30:CF33 CN30:CN33 CV30:CV33 DD30:DD33 DL30:DL33 DT30:DT33 EB30:EB33 EJ30:EJ33 ER30:ER33 EZ30:EZ33 FH30:FH33 FP30:FP33 FX30:FX33 GF30:GF33 GN30:GN33 GV30:GV33 HD30:HD33 HL30:HL33 HT30:HT33 IB30:IB33 IJ30:IJ33 D30">
    <cfRule type="cellIs" dxfId="6" priority="15" stopIfTrue="1" operator="equal">
      <formula>0</formula>
    </cfRule>
  </conditionalFormatting>
  <conditionalFormatting sqref="D79">
    <cfRule type="cellIs" priority="1" operator="equal">
      <formula>0</formula>
    </cfRule>
  </conditionalFormatting>
  <printOptions horizontalCentered="1"/>
  <pageMargins left="0.19685039370078741" right="0.19685039370078741" top="0.19685039370078741" bottom="0.19685039370078741" header="0.51181102362204722" footer="0.51181102362204722"/>
  <pageSetup paperSize="9" scale="74" firstPageNumber="0" orientation="portrait" r:id="rId1"/>
  <rowBreaks count="4" manualBreakCount="4">
    <brk id="44" max="7" man="1"/>
    <brk id="72" max="7" man="1"/>
    <brk id="106" max="7" man="1"/>
    <brk id="134" max="7" man="1"/>
  </rowBreaks>
  <drawing r:id="rId2"/>
</worksheet>
</file>

<file path=xl/worksheets/sheet2.xml><?xml version="1.0" encoding="utf-8"?>
<worksheet xmlns="http://schemas.openxmlformats.org/spreadsheetml/2006/main" xmlns:r="http://schemas.openxmlformats.org/officeDocument/2006/relationships">
  <dimension ref="A1:N50"/>
  <sheetViews>
    <sheetView workbookViewId="0">
      <selection activeCell="L47" sqref="L47"/>
    </sheetView>
  </sheetViews>
  <sheetFormatPr defaultColWidth="39.28515625" defaultRowHeight="15"/>
  <cols>
    <col min="1" max="1" width="9.140625" style="103" customWidth="1"/>
    <col min="2" max="2" width="39.28515625" style="103" customWidth="1"/>
    <col min="3" max="3" width="16.7109375" style="103" customWidth="1"/>
    <col min="4" max="4" width="15.28515625" style="103" customWidth="1"/>
    <col min="5" max="5" width="15.85546875" style="103" customWidth="1"/>
    <col min="6" max="6" width="15" style="103" customWidth="1"/>
    <col min="7" max="255" width="9.140625" style="103" customWidth="1"/>
    <col min="256" max="16384" width="39.28515625" style="103"/>
  </cols>
  <sheetData>
    <row r="1" spans="1:14" ht="23.25">
      <c r="A1" s="380" t="s">
        <v>142</v>
      </c>
      <c r="B1" s="381"/>
      <c r="C1" s="381"/>
      <c r="D1" s="381"/>
      <c r="E1" s="381"/>
      <c r="F1" s="382"/>
    </row>
    <row r="2" spans="1:14" ht="32.25" customHeight="1">
      <c r="A2" s="383" t="str">
        <f ca="1">'ORÇAMENTARIA GERAL'!A6:E6</f>
        <v>OBRA: ADEQUAÇÃO QUE CONSISTE EM REFORMA E IMPLANTAÇÃO DAS FUTURAS INSTALAÇÕES DA CRECHE RESIDENCIAL LAGOA SANTA</v>
      </c>
      <c r="B2" s="384"/>
      <c r="C2" s="384"/>
      <c r="D2" s="384"/>
      <c r="E2" s="384"/>
      <c r="F2" s="385"/>
    </row>
    <row r="3" spans="1:14" ht="26.25" customHeight="1">
      <c r="A3" s="386" t="str">
        <f ca="1">'ORÇAMENTARIA GERAL'!A7:D7</f>
        <v>LOCAL:  RUA 4 E RUA K - BAIRRO VARGEM DO LOBO - LAGOA SANTA.</v>
      </c>
      <c r="B3" s="387"/>
      <c r="C3" s="387"/>
      <c r="D3" s="387"/>
      <c r="E3" s="387"/>
      <c r="F3" s="388"/>
    </row>
    <row r="4" spans="1:14" ht="42" customHeight="1" thickBot="1">
      <c r="A4" s="389" t="str">
        <f ca="1">'ORÇAMENTARIA GERAL'!A5:E5</f>
        <v>CONTRATANTE: PREFEITURA MUNICIPAL DE LAGOA SANTA</v>
      </c>
      <c r="B4" s="390"/>
      <c r="C4" s="390"/>
      <c r="D4" s="390"/>
      <c r="E4" s="391" t="s">
        <v>390</v>
      </c>
      <c r="F4" s="392"/>
    </row>
    <row r="5" spans="1:14" ht="25.5">
      <c r="A5" s="137" t="s">
        <v>6</v>
      </c>
      <c r="B5" s="138" t="s">
        <v>143</v>
      </c>
      <c r="C5" s="139" t="s">
        <v>144</v>
      </c>
      <c r="D5" s="140" t="s">
        <v>145</v>
      </c>
      <c r="E5" s="138" t="s">
        <v>146</v>
      </c>
      <c r="F5" s="141" t="s">
        <v>147</v>
      </c>
    </row>
    <row r="6" spans="1:14">
      <c r="A6" s="373" t="s">
        <v>33</v>
      </c>
      <c r="B6" s="375" t="str">
        <f ca="1">'ORÇAMENTARIA GERAL'!C13</f>
        <v>INSTALAÇÃO DA OBRA</v>
      </c>
      <c r="C6" s="104">
        <f ca="1">C7/C41</f>
        <v>1.265566494907599E-2</v>
      </c>
      <c r="D6" s="105">
        <f t="shared" ref="D6:D41" si="0">SUM(E6:F6)</f>
        <v>1</v>
      </c>
      <c r="E6" s="106">
        <v>0.6</v>
      </c>
      <c r="F6" s="107">
        <v>0.4</v>
      </c>
    </row>
    <row r="7" spans="1:14">
      <c r="A7" s="374"/>
      <c r="B7" s="376"/>
      <c r="C7" s="108">
        <f ca="1">'ORÇAMENTARIA GERAL'!H13</f>
        <v>9695.41</v>
      </c>
      <c r="D7" s="109">
        <f t="shared" si="0"/>
        <v>9695.41</v>
      </c>
      <c r="E7" s="110">
        <f>E6*C7</f>
        <v>5817.2460000000001</v>
      </c>
      <c r="F7" s="142">
        <f>F6*C7</f>
        <v>3878.1640000000002</v>
      </c>
    </row>
    <row r="8" spans="1:14">
      <c r="A8" s="373" t="s">
        <v>148</v>
      </c>
      <c r="B8" s="375" t="str">
        <f ca="1">'ORÇAMENTARIA GERAL'!C18</f>
        <v>ADMINISTRAÇÃO</v>
      </c>
      <c r="C8" s="104">
        <f ca="1">C9/C41</f>
        <v>8.6889624947379049E-2</v>
      </c>
      <c r="D8" s="105">
        <f t="shared" si="0"/>
        <v>1</v>
      </c>
      <c r="E8" s="106">
        <v>0.5</v>
      </c>
      <c r="F8" s="107">
        <v>0.5</v>
      </c>
    </row>
    <row r="9" spans="1:14">
      <c r="A9" s="374"/>
      <c r="B9" s="376"/>
      <c r="C9" s="108">
        <f ca="1">'ORÇAMENTARIA GERAL'!H18</f>
        <v>66565.489999999991</v>
      </c>
      <c r="D9" s="109">
        <f t="shared" si="0"/>
        <v>66565.489999999991</v>
      </c>
      <c r="E9" s="110">
        <f>E8*C9</f>
        <v>33282.744999999995</v>
      </c>
      <c r="F9" s="142">
        <f>F8*C9</f>
        <v>33282.744999999995</v>
      </c>
      <c r="I9" s="111"/>
    </row>
    <row r="10" spans="1:14">
      <c r="A10" s="373" t="s">
        <v>29</v>
      </c>
      <c r="B10" s="375" t="str">
        <f ca="1">'ORÇAMENTARIA GERAL'!C23</f>
        <v>PROJETOS EXECUTIVOS</v>
      </c>
      <c r="C10" s="104">
        <f ca="1">C11/C41</f>
        <v>9.5052751462780267E-3</v>
      </c>
      <c r="D10" s="105">
        <f t="shared" si="0"/>
        <v>1</v>
      </c>
      <c r="E10" s="106">
        <v>1</v>
      </c>
      <c r="F10" s="107">
        <v>0</v>
      </c>
    </row>
    <row r="11" spans="1:14">
      <c r="A11" s="374"/>
      <c r="B11" s="376"/>
      <c r="C11" s="108">
        <f ca="1">'ORÇAMENTARIA GERAL'!H23</f>
        <v>7281.92</v>
      </c>
      <c r="D11" s="109">
        <f t="shared" si="0"/>
        <v>7281.92</v>
      </c>
      <c r="E11" s="110">
        <f>E10*C11</f>
        <v>7281.92</v>
      </c>
      <c r="F11" s="142">
        <f>F10*C11</f>
        <v>0</v>
      </c>
    </row>
    <row r="12" spans="1:14" ht="15" customHeight="1">
      <c r="A12" s="373" t="s">
        <v>46</v>
      </c>
      <c r="B12" s="393" t="s">
        <v>189</v>
      </c>
      <c r="C12" s="104">
        <f ca="1">C13/C41</f>
        <v>2.0154093663624171E-3</v>
      </c>
      <c r="D12" s="105">
        <f t="shared" si="0"/>
        <v>1</v>
      </c>
      <c r="E12" s="106">
        <v>1</v>
      </c>
      <c r="F12" s="107">
        <v>0</v>
      </c>
    </row>
    <row r="13" spans="1:14">
      <c r="A13" s="374"/>
      <c r="B13" s="376"/>
      <c r="C13" s="108">
        <f ca="1">'ORÇAMENTARIA GERAL'!H28</f>
        <v>1543.9900000000002</v>
      </c>
      <c r="D13" s="109">
        <f t="shared" si="0"/>
        <v>1543.9900000000002</v>
      </c>
      <c r="E13" s="110">
        <f>E12*C13</f>
        <v>1543.9900000000002</v>
      </c>
      <c r="F13" s="142">
        <f>F12*C13</f>
        <v>0</v>
      </c>
    </row>
    <row r="14" spans="1:14">
      <c r="A14" s="373" t="s">
        <v>149</v>
      </c>
      <c r="B14" s="393" t="str">
        <f ca="1">'ORÇAMENTARIA GERAL'!C39</f>
        <v>FUNDAÇÕES</v>
      </c>
      <c r="C14" s="104">
        <f ca="1">C15/C41</f>
        <v>6.2004287993943287E-2</v>
      </c>
      <c r="D14" s="105">
        <f t="shared" si="0"/>
        <v>1</v>
      </c>
      <c r="E14" s="106">
        <v>0.8</v>
      </c>
      <c r="F14" s="107">
        <v>0.2</v>
      </c>
      <c r="J14" s="112"/>
      <c r="K14" s="112"/>
      <c r="L14" s="112"/>
      <c r="M14" s="112"/>
      <c r="N14" s="112"/>
    </row>
    <row r="15" spans="1:14">
      <c r="A15" s="374"/>
      <c r="B15" s="376"/>
      <c r="C15" s="108">
        <f ca="1">'ORÇAMENTARIA GERAL'!H39</f>
        <v>47501.020000000004</v>
      </c>
      <c r="D15" s="109">
        <f t="shared" si="0"/>
        <v>47501.020000000004</v>
      </c>
      <c r="E15" s="110">
        <f>E14*C15</f>
        <v>38000.816000000006</v>
      </c>
      <c r="F15" s="142">
        <f>F14*C15</f>
        <v>9500.2040000000015</v>
      </c>
      <c r="J15" s="112"/>
      <c r="K15" s="112"/>
      <c r="L15" s="112"/>
      <c r="M15" s="112"/>
      <c r="N15" s="112"/>
    </row>
    <row r="16" spans="1:14">
      <c r="A16" s="373" t="s">
        <v>52</v>
      </c>
      <c r="B16" s="375" t="str">
        <f ca="1">'ORÇAMENTARIA GERAL'!C50</f>
        <v xml:space="preserve">LAJES </v>
      </c>
      <c r="C16" s="104">
        <f ca="1">C17/C41</f>
        <v>1.0564481443167763E-2</v>
      </c>
      <c r="D16" s="105">
        <f t="shared" si="0"/>
        <v>1</v>
      </c>
      <c r="E16" s="106">
        <v>0.8</v>
      </c>
      <c r="F16" s="107">
        <v>0.2</v>
      </c>
      <c r="J16" s="112"/>
      <c r="K16" s="112"/>
      <c r="L16" s="112"/>
      <c r="M16" s="112"/>
      <c r="N16" s="112"/>
    </row>
    <row r="17" spans="1:14">
      <c r="A17" s="374"/>
      <c r="B17" s="376"/>
      <c r="C17" s="108">
        <f ca="1">'ORÇAMENTARIA GERAL'!H50</f>
        <v>8093.3700000000008</v>
      </c>
      <c r="D17" s="109">
        <f t="shared" si="0"/>
        <v>8093.3700000000008</v>
      </c>
      <c r="E17" s="110">
        <f>E16*C17</f>
        <v>6474.6960000000008</v>
      </c>
      <c r="F17" s="142">
        <f>F16*C17</f>
        <v>1618.6740000000002</v>
      </c>
      <c r="J17" s="113"/>
      <c r="K17" s="113"/>
      <c r="L17" s="114"/>
      <c r="M17" s="112"/>
      <c r="N17" s="112"/>
    </row>
    <row r="18" spans="1:14">
      <c r="A18" s="373" t="s">
        <v>150</v>
      </c>
      <c r="B18" s="375" t="str">
        <f ca="1">'ORÇAMENTARIA GERAL'!C53</f>
        <v xml:space="preserve">COBERTURA </v>
      </c>
      <c r="C18" s="104">
        <f ca="1">C19/C41</f>
        <v>9.2892033272744465E-2</v>
      </c>
      <c r="D18" s="105">
        <f t="shared" si="0"/>
        <v>1</v>
      </c>
      <c r="E18" s="106">
        <v>0.8</v>
      </c>
      <c r="F18" s="107">
        <v>0.2</v>
      </c>
      <c r="J18" s="112"/>
      <c r="K18" s="112"/>
      <c r="L18" s="112"/>
      <c r="M18" s="112"/>
      <c r="N18" s="112"/>
    </row>
    <row r="19" spans="1:14">
      <c r="A19" s="374"/>
      <c r="B19" s="376"/>
      <c r="C19" s="108">
        <f ca="1">'ORÇAMENTARIA GERAL'!H53</f>
        <v>71163.89</v>
      </c>
      <c r="D19" s="109">
        <f t="shared" si="0"/>
        <v>71163.89</v>
      </c>
      <c r="E19" s="110">
        <f>E18*C19</f>
        <v>56931.112000000001</v>
      </c>
      <c r="F19" s="142">
        <f>F18*C19</f>
        <v>14232.778</v>
      </c>
      <c r="J19" s="112"/>
      <c r="K19" s="112"/>
      <c r="L19" s="112"/>
      <c r="M19" s="112"/>
      <c r="N19" s="112"/>
    </row>
    <row r="20" spans="1:14">
      <c r="A20" s="373" t="s">
        <v>55</v>
      </c>
      <c r="B20" s="375" t="str">
        <f ca="1">'ORÇAMENTARIA GERAL'!C57</f>
        <v>ALVENARIA E DIVISOES</v>
      </c>
      <c r="C20" s="104">
        <f ca="1">C21/C41</f>
        <v>6.6697311356004652E-2</v>
      </c>
      <c r="D20" s="105">
        <f t="shared" si="0"/>
        <v>1</v>
      </c>
      <c r="E20" s="106">
        <v>0.7</v>
      </c>
      <c r="F20" s="107">
        <v>0.3</v>
      </c>
    </row>
    <row r="21" spans="1:14">
      <c r="A21" s="374"/>
      <c r="B21" s="376"/>
      <c r="C21" s="108">
        <f ca="1">'ORÇAMENTARIA GERAL'!H57</f>
        <v>51096.310000000005</v>
      </c>
      <c r="D21" s="109">
        <f t="shared" si="0"/>
        <v>51096.31</v>
      </c>
      <c r="E21" s="110">
        <f>E20*C21</f>
        <v>35767.417000000001</v>
      </c>
      <c r="F21" s="142">
        <f>F20*C21</f>
        <v>15328.893</v>
      </c>
    </row>
    <row r="22" spans="1:14">
      <c r="A22" s="373" t="s">
        <v>66</v>
      </c>
      <c r="B22" s="375" t="str">
        <f ca="1">'ORÇAMENTARIA GERAL'!C61</f>
        <v>ESQUADRIAS E SERRALHERIA</v>
      </c>
      <c r="C22" s="104">
        <f ca="1">C23/C41</f>
        <v>0.14594960791288256</v>
      </c>
      <c r="D22" s="105">
        <f t="shared" si="0"/>
        <v>1</v>
      </c>
      <c r="E22" s="106">
        <v>0.7</v>
      </c>
      <c r="F22" s="107">
        <v>0.3</v>
      </c>
    </row>
    <row r="23" spans="1:14">
      <c r="A23" s="374"/>
      <c r="B23" s="376"/>
      <c r="C23" s="108">
        <f ca="1">'ORÇAMENTARIA GERAL'!H61</f>
        <v>111810.9</v>
      </c>
      <c r="D23" s="109">
        <f t="shared" si="0"/>
        <v>111810.9</v>
      </c>
      <c r="E23" s="110">
        <f>E22*C23</f>
        <v>78267.62999999999</v>
      </c>
      <c r="F23" s="142">
        <f>F22*C23</f>
        <v>33543.269999999997</v>
      </c>
    </row>
    <row r="24" spans="1:14">
      <c r="A24" s="373" t="s">
        <v>71</v>
      </c>
      <c r="B24" s="375" t="str">
        <f ca="1">'ORÇAMENTARIA GERAL'!C73</f>
        <v xml:space="preserve">PISOS </v>
      </c>
      <c r="C24" s="104">
        <f ca="1">C25/C41</f>
        <v>1.0505337149234588E-2</v>
      </c>
      <c r="D24" s="105">
        <f t="shared" si="0"/>
        <v>1</v>
      </c>
      <c r="E24" s="106">
        <v>0.3</v>
      </c>
      <c r="F24" s="107">
        <v>0.7</v>
      </c>
    </row>
    <row r="25" spans="1:14">
      <c r="A25" s="374"/>
      <c r="B25" s="376"/>
      <c r="C25" s="108">
        <f ca="1">'ORÇAMENTARIA GERAL'!H73</f>
        <v>8048.06</v>
      </c>
      <c r="D25" s="109">
        <f t="shared" si="0"/>
        <v>8048.0599999999995</v>
      </c>
      <c r="E25" s="110">
        <f>E24*C25</f>
        <v>2414.4180000000001</v>
      </c>
      <c r="F25" s="142">
        <f>F24*C25</f>
        <v>5633.6419999999998</v>
      </c>
    </row>
    <row r="26" spans="1:14">
      <c r="A26" s="373" t="s">
        <v>77</v>
      </c>
      <c r="B26" s="375" t="str">
        <f ca="1">'ORÇAMENTARIA GERAL'!C79</f>
        <v>REVESTIMENTO E PINTURA</v>
      </c>
      <c r="C26" s="104">
        <f ca="1">C27/C41</f>
        <v>0.11390568371312863</v>
      </c>
      <c r="D26" s="105">
        <f t="shared" si="0"/>
        <v>1</v>
      </c>
      <c r="E26" s="106">
        <v>0.5</v>
      </c>
      <c r="F26" s="107">
        <v>0.5</v>
      </c>
    </row>
    <row r="27" spans="1:14">
      <c r="A27" s="374"/>
      <c r="B27" s="376"/>
      <c r="C27" s="108">
        <f ca="1">'ORÇAMENTARIA GERAL'!H79</f>
        <v>87262.290000000008</v>
      </c>
      <c r="D27" s="109">
        <f t="shared" si="0"/>
        <v>87262.290000000008</v>
      </c>
      <c r="E27" s="110">
        <f>E26*C27</f>
        <v>43631.145000000004</v>
      </c>
      <c r="F27" s="142">
        <f>F26*C27</f>
        <v>43631.145000000004</v>
      </c>
    </row>
    <row r="28" spans="1:14">
      <c r="A28" s="373" t="s">
        <v>151</v>
      </c>
      <c r="B28" s="375" t="str">
        <f ca="1">'ORÇAMENTARIA GERAL'!C87</f>
        <v>INSTALAÇÕES HIDROSSANITÁRIAS</v>
      </c>
      <c r="C28" s="104">
        <f ca="1">C29/C41</f>
        <v>9.3960154942125132E-2</v>
      </c>
      <c r="D28" s="105">
        <f t="shared" si="0"/>
        <v>1</v>
      </c>
      <c r="E28" s="106">
        <v>0.2</v>
      </c>
      <c r="F28" s="107">
        <v>0.8</v>
      </c>
    </row>
    <row r="29" spans="1:14">
      <c r="A29" s="374"/>
      <c r="B29" s="376"/>
      <c r="C29" s="108">
        <f ca="1">'ORÇAMENTARIA GERAL'!H87</f>
        <v>71982.170000000013</v>
      </c>
      <c r="D29" s="109">
        <f t="shared" si="0"/>
        <v>71982.170000000013</v>
      </c>
      <c r="E29" s="110">
        <f>E28*C29</f>
        <v>14396.434000000003</v>
      </c>
      <c r="F29" s="142">
        <f>F28*C29</f>
        <v>57585.736000000012</v>
      </c>
    </row>
    <row r="30" spans="1:14">
      <c r="A30" s="373" t="s">
        <v>152</v>
      </c>
      <c r="B30" s="375" t="str">
        <f ca="1">'ORÇAMENTARIA GERAL'!C128</f>
        <v>CLIMATIZAÇÃO</v>
      </c>
      <c r="C30" s="104">
        <f ca="1">C31/C41</f>
        <v>0.16561733733198014</v>
      </c>
      <c r="D30" s="105">
        <f t="shared" si="0"/>
        <v>1</v>
      </c>
      <c r="E30" s="106">
        <v>0</v>
      </c>
      <c r="F30" s="107">
        <v>1</v>
      </c>
    </row>
    <row r="31" spans="1:14">
      <c r="A31" s="374"/>
      <c r="B31" s="376"/>
      <c r="C31" s="108">
        <f ca="1">'ORÇAMENTARIA GERAL'!H128</f>
        <v>126878.20000000001</v>
      </c>
      <c r="D31" s="109">
        <f t="shared" si="0"/>
        <v>126878.20000000001</v>
      </c>
      <c r="E31" s="110">
        <f>E30*C31</f>
        <v>0</v>
      </c>
      <c r="F31" s="142">
        <f>F30*C31</f>
        <v>126878.20000000001</v>
      </c>
    </row>
    <row r="32" spans="1:14">
      <c r="A32" s="373" t="s">
        <v>121</v>
      </c>
      <c r="B32" s="375" t="str">
        <f ca="1">'ORÇAMENTARIA GERAL'!C131</f>
        <v>INSTALAÇÕES DE COMBATE E PREVENÇÃO A INCÊNDIOS E PÂNICO</v>
      </c>
      <c r="C32" s="104">
        <f ca="1">C33/C41</f>
        <v>1.7162418376370996E-2</v>
      </c>
      <c r="D32" s="105">
        <f t="shared" si="0"/>
        <v>1</v>
      </c>
      <c r="E32" s="106">
        <v>0</v>
      </c>
      <c r="F32" s="107">
        <v>1</v>
      </c>
    </row>
    <row r="33" spans="1:6">
      <c r="A33" s="374"/>
      <c r="B33" s="376"/>
      <c r="C33" s="108">
        <f ca="1">'ORÇAMENTARIA GERAL'!H131</f>
        <v>13148</v>
      </c>
      <c r="D33" s="109">
        <f t="shared" si="0"/>
        <v>13148</v>
      </c>
      <c r="E33" s="110">
        <f>E32*C33</f>
        <v>0</v>
      </c>
      <c r="F33" s="142">
        <f>F32*C33</f>
        <v>13148</v>
      </c>
    </row>
    <row r="34" spans="1:6">
      <c r="A34" s="373" t="s">
        <v>124</v>
      </c>
      <c r="B34" s="375" t="str">
        <f ca="1">'ORÇAMENTARIA GERAL'!C133</f>
        <v>INSTALAÇÕES ELÉTRICAS</v>
      </c>
      <c r="C34" s="104">
        <f ca="1">C35/C41</f>
        <v>5.9267999621455632E-2</v>
      </c>
      <c r="D34" s="105">
        <f t="shared" si="0"/>
        <v>1</v>
      </c>
      <c r="E34" s="106">
        <v>0.2</v>
      </c>
      <c r="F34" s="107">
        <v>0.8</v>
      </c>
    </row>
    <row r="35" spans="1:6" ht="16.5" customHeight="1">
      <c r="A35" s="374"/>
      <c r="B35" s="376"/>
      <c r="C35" s="108">
        <f ca="1">'ORÇAMENTARIA GERAL'!H133</f>
        <v>45404.770000000004</v>
      </c>
      <c r="D35" s="109">
        <f t="shared" si="0"/>
        <v>45404.770000000004</v>
      </c>
      <c r="E35" s="110">
        <f>E34*C35</f>
        <v>9080.9540000000015</v>
      </c>
      <c r="F35" s="142">
        <f>F34*C35</f>
        <v>36323.816000000006</v>
      </c>
    </row>
    <row r="36" spans="1:6">
      <c r="A36" s="373" t="s">
        <v>389</v>
      </c>
      <c r="B36" s="375" t="str">
        <f ca="1">'ORÇAMENTARIA GERAL'!C168</f>
        <v>SISTEMA DE PREVENÇÃO CONTRA DESCARGAS ATMOSFÉRICAS - SPDA</v>
      </c>
      <c r="C36" s="104">
        <f ca="1">C37/C41</f>
        <v>3.710456635458511E-2</v>
      </c>
      <c r="D36" s="105">
        <f t="shared" si="0"/>
        <v>1</v>
      </c>
      <c r="E36" s="106">
        <v>0.6</v>
      </c>
      <c r="F36" s="107">
        <v>0.4</v>
      </c>
    </row>
    <row r="37" spans="1:6">
      <c r="A37" s="374"/>
      <c r="B37" s="376"/>
      <c r="C37" s="108">
        <f ca="1">'ORÇAMENTARIA GERAL'!H168</f>
        <v>28425.53</v>
      </c>
      <c r="D37" s="109">
        <f t="shared" si="0"/>
        <v>28425.53</v>
      </c>
      <c r="E37" s="110">
        <f>E36*C37</f>
        <v>17055.317999999999</v>
      </c>
      <c r="F37" s="142">
        <f>F36*C37</f>
        <v>11370.212</v>
      </c>
    </row>
    <row r="38" spans="1:6">
      <c r="A38" s="373" t="s">
        <v>516</v>
      </c>
      <c r="B38" s="375" t="str">
        <f ca="1">'ORÇAMENTARIA GERAL'!C177</f>
        <v xml:space="preserve">LIMPEZA GERAL </v>
      </c>
      <c r="C38" s="104">
        <f ca="1">C39/C41</f>
        <v>1.3302806123281457E-2</v>
      </c>
      <c r="D38" s="105">
        <f>SUM(E38:F38)</f>
        <v>1</v>
      </c>
      <c r="E38" s="106">
        <v>0</v>
      </c>
      <c r="F38" s="107">
        <v>1</v>
      </c>
    </row>
    <row r="39" spans="1:6">
      <c r="A39" s="374"/>
      <c r="B39" s="376"/>
      <c r="C39" s="108">
        <f ca="1">'ORÇAMENTARIA GERAL'!H177</f>
        <v>10191.18</v>
      </c>
      <c r="D39" s="109">
        <f>SUM(E39:F39)</f>
        <v>10191.18</v>
      </c>
      <c r="E39" s="110">
        <f>E38*C39</f>
        <v>0</v>
      </c>
      <c r="F39" s="142">
        <f>F38*C39</f>
        <v>10191.18</v>
      </c>
    </row>
    <row r="40" spans="1:6">
      <c r="A40" s="369" t="s">
        <v>140</v>
      </c>
      <c r="B40" s="370"/>
      <c r="C40" s="115">
        <f>C6+C8+C10+C12+C14+C16+C18+C20+C22+C24+C26+C28+C30+C32+C34+C36+C38</f>
        <v>1</v>
      </c>
      <c r="D40" s="116">
        <f t="shared" si="0"/>
        <v>0.99999999999999978</v>
      </c>
      <c r="E40" s="117">
        <f>(E7+E9+E11+E13+E15+E17+E19+E21+E23+E25+E27+E29+E31+E33+E35+E37+E39)/$C$41</f>
        <v>0.45679319533868296</v>
      </c>
      <c r="F40" s="118">
        <f>(F7+F9+F11+F13+F15+F17+F19+F21+F23+F25+F27+F29+F31+F33+F35+F37+F39)/$C$41</f>
        <v>0.54320680466131688</v>
      </c>
    </row>
    <row r="41" spans="1:6">
      <c r="A41" s="369"/>
      <c r="B41" s="370"/>
      <c r="C41" s="119">
        <f>C7+C9+C11+C13+C15+C17+C19+C21+C23+C25+C27+C29+C31+C33+C35+C37+C39</f>
        <v>766092.50000000012</v>
      </c>
      <c r="D41" s="120">
        <f t="shared" si="0"/>
        <v>755901.32000000007</v>
      </c>
      <c r="E41" s="120">
        <f>SUM(E7+E9+E11+E13+E15+E17+E19+E21+E23+E25+E27+E29+E31+E33+E35+E37)</f>
        <v>349945.84100000001</v>
      </c>
      <c r="F41" s="121">
        <f>SUM(F7+F9+F11+F13+F15+F17+F19+F21+F23+F25+F27+F29+F31+F33+F35+F37)</f>
        <v>405955.47899999999</v>
      </c>
    </row>
    <row r="42" spans="1:6">
      <c r="A42" s="122"/>
      <c r="B42" s="123"/>
      <c r="C42" s="124"/>
      <c r="D42" s="125"/>
      <c r="E42" s="125"/>
      <c r="F42" s="126"/>
    </row>
    <row r="43" spans="1:6" ht="20.25" customHeight="1">
      <c r="A43" s="127"/>
      <c r="B43" s="128"/>
      <c r="C43" s="128"/>
      <c r="D43" s="128"/>
      <c r="E43" s="129"/>
      <c r="F43" s="130"/>
    </row>
    <row r="44" spans="1:6" ht="20.25" customHeight="1">
      <c r="A44" s="363" t="s">
        <v>535</v>
      </c>
      <c r="B44" s="364"/>
      <c r="C44" s="364"/>
      <c r="D44" s="364"/>
      <c r="E44" s="364"/>
      <c r="F44" s="365"/>
    </row>
    <row r="45" spans="1:6" ht="12.75" customHeight="1">
      <c r="A45" s="366" t="s">
        <v>536</v>
      </c>
      <c r="B45" s="367"/>
      <c r="C45" s="367"/>
      <c r="D45" s="367"/>
      <c r="E45" s="367"/>
      <c r="F45" s="368"/>
    </row>
    <row r="46" spans="1:6" ht="43.5" customHeight="1">
      <c r="A46" s="363" t="s">
        <v>153</v>
      </c>
      <c r="B46" s="364"/>
      <c r="C46" s="364"/>
      <c r="D46" s="364"/>
      <c r="E46" s="364"/>
      <c r="F46" s="365"/>
    </row>
    <row r="47" spans="1:6" ht="16.5" customHeight="1">
      <c r="A47" s="366" t="s">
        <v>154</v>
      </c>
      <c r="B47" s="367"/>
      <c r="C47" s="367"/>
      <c r="D47" s="367"/>
      <c r="E47" s="367"/>
      <c r="F47" s="368"/>
    </row>
    <row r="48" spans="1:6" ht="17.25" customHeight="1">
      <c r="A48" s="131"/>
      <c r="B48" s="132"/>
      <c r="C48" s="132"/>
      <c r="D48" s="132"/>
      <c r="E48" s="133"/>
      <c r="F48" s="134"/>
    </row>
    <row r="49" spans="1:6" ht="14.25" customHeight="1">
      <c r="A49" s="377" t="s">
        <v>367</v>
      </c>
      <c r="B49" s="378"/>
      <c r="C49" s="378"/>
      <c r="D49" s="378"/>
      <c r="E49" s="378"/>
      <c r="F49" s="379"/>
    </row>
    <row r="50" spans="1:6" ht="14.25" customHeight="1" thickBot="1">
      <c r="A50" s="371"/>
      <c r="B50" s="372"/>
      <c r="C50" s="372"/>
      <c r="D50" s="372"/>
      <c r="E50" s="135"/>
      <c r="F50" s="136"/>
    </row>
  </sheetData>
  <mergeCells count="46">
    <mergeCell ref="B8:B9"/>
    <mergeCell ref="A10:A11"/>
    <mergeCell ref="B10:B11"/>
    <mergeCell ref="A12:A13"/>
    <mergeCell ref="B12:B13"/>
    <mergeCell ref="A1:F1"/>
    <mergeCell ref="A2:F2"/>
    <mergeCell ref="A3:F3"/>
    <mergeCell ref="A4:D4"/>
    <mergeCell ref="E4:F4"/>
    <mergeCell ref="A14:A15"/>
    <mergeCell ref="B14:B15"/>
    <mergeCell ref="A6:A7"/>
    <mergeCell ref="B6:B7"/>
    <mergeCell ref="A8:A9"/>
    <mergeCell ref="A16:A17"/>
    <mergeCell ref="B16:B17"/>
    <mergeCell ref="A30:A31"/>
    <mergeCell ref="B30:B31"/>
    <mergeCell ref="A20:A21"/>
    <mergeCell ref="B20:B21"/>
    <mergeCell ref="A22:A23"/>
    <mergeCell ref="B24:B25"/>
    <mergeCell ref="A18:A19"/>
    <mergeCell ref="B18:B19"/>
    <mergeCell ref="B22:B23"/>
    <mergeCell ref="A24:A25"/>
    <mergeCell ref="A26:A27"/>
    <mergeCell ref="B26:B27"/>
    <mergeCell ref="A38:A39"/>
    <mergeCell ref="A46:F46"/>
    <mergeCell ref="A28:A29"/>
    <mergeCell ref="B28:B29"/>
    <mergeCell ref="A32:A33"/>
    <mergeCell ref="B32:B33"/>
    <mergeCell ref="B38:B39"/>
    <mergeCell ref="A44:F44"/>
    <mergeCell ref="A45:F45"/>
    <mergeCell ref="A40:B41"/>
    <mergeCell ref="A50:D50"/>
    <mergeCell ref="A34:A35"/>
    <mergeCell ref="B34:B35"/>
    <mergeCell ref="A36:A37"/>
    <mergeCell ref="B36:B37"/>
    <mergeCell ref="A49:F49"/>
    <mergeCell ref="A47:F47"/>
  </mergeCells>
  <phoneticPr fontId="60" type="noConversion"/>
  <conditionalFormatting sqref="J17:L17 E28:F28 E8:F8 E10:F10 E12:F12 E14:F14 E16:F16 E18:F18 E20:F20 E22:F22 E24:F24 E26:F26 E6:F6 E30:F30 E32:F32 E34:F34 E36:F36">
    <cfRule type="cellIs" dxfId="5" priority="5" stopIfTrue="1" operator="greaterThan">
      <formula>0</formula>
    </cfRule>
  </conditionalFormatting>
  <conditionalFormatting sqref="E38:F38">
    <cfRule type="cellIs" dxfId="4" priority="1" stopIfTrue="1" operator="greaterThan">
      <formula>0</formula>
    </cfRule>
  </conditionalFormatting>
  <printOptions horizontalCentered="1" verticalCentered="1"/>
  <pageMargins left="0.51181102362204722" right="0.51181102362204722" top="0.39370078740157483" bottom="0.39370078740157483" header="0.31496062992125984" footer="0.31496062992125984"/>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sheetPr>
    <tabColor indexed="51"/>
  </sheetPr>
  <dimension ref="A1:V43"/>
  <sheetViews>
    <sheetView showGridLines="0" zoomScale="90" zoomScaleNormal="90" workbookViewId="0">
      <selection activeCell="L28" sqref="L28"/>
    </sheetView>
  </sheetViews>
  <sheetFormatPr defaultRowHeight="12.75"/>
  <cols>
    <col min="1" max="1" width="4.7109375" style="184" customWidth="1"/>
    <col min="2" max="2" width="23.85546875" style="184" customWidth="1"/>
    <col min="3" max="8" width="3.85546875" style="184" customWidth="1"/>
    <col min="9" max="9" width="24.140625" style="184" customWidth="1"/>
    <col min="10" max="16384" width="9.140625" style="184"/>
  </cols>
  <sheetData>
    <row r="1" spans="1:22" ht="66" customHeight="1">
      <c r="A1" s="181"/>
      <c r="B1" s="181"/>
      <c r="C1" s="182"/>
      <c r="D1" s="182"/>
      <c r="E1" s="182"/>
      <c r="F1" s="182"/>
      <c r="G1" s="182"/>
      <c r="H1" s="182"/>
      <c r="I1" s="182"/>
      <c r="J1" s="183"/>
    </row>
    <row r="2" spans="1:22" ht="66" customHeight="1">
      <c r="A2" s="185"/>
      <c r="B2" s="396" t="s">
        <v>155</v>
      </c>
      <c r="C2" s="397"/>
      <c r="D2" s="397"/>
      <c r="E2" s="397"/>
      <c r="F2" s="397"/>
      <c r="G2" s="397"/>
      <c r="H2" s="397"/>
      <c r="I2" s="397"/>
      <c r="J2" s="398"/>
    </row>
    <row r="3" spans="1:22">
      <c r="A3" s="185"/>
      <c r="B3" s="186"/>
      <c r="C3" s="187"/>
      <c r="D3" s="187"/>
      <c r="E3" s="187"/>
      <c r="F3" s="187"/>
      <c r="G3" s="187"/>
      <c r="H3" s="187"/>
      <c r="I3" s="187"/>
      <c r="J3" s="188"/>
      <c r="K3" s="189"/>
      <c r="L3" s="189"/>
      <c r="M3" s="189"/>
      <c r="N3" s="189"/>
      <c r="O3" s="189"/>
      <c r="P3" s="189"/>
      <c r="Q3" s="189"/>
      <c r="R3" s="189"/>
      <c r="S3" s="189"/>
      <c r="T3" s="189"/>
      <c r="U3" s="190"/>
      <c r="V3" s="190"/>
    </row>
    <row r="4" spans="1:22" ht="24.75" customHeight="1">
      <c r="A4" s="185"/>
      <c r="B4" s="399" t="s">
        <v>156</v>
      </c>
      <c r="C4" s="400"/>
      <c r="D4" s="400"/>
      <c r="E4" s="400"/>
      <c r="F4" s="400"/>
      <c r="G4" s="400"/>
      <c r="H4" s="400"/>
      <c r="I4" s="400"/>
      <c r="J4" s="401"/>
      <c r="K4" s="189"/>
      <c r="L4" s="189"/>
      <c r="M4" s="189"/>
      <c r="N4" s="189"/>
      <c r="O4" s="189"/>
      <c r="P4" s="189"/>
      <c r="Q4" s="189"/>
      <c r="R4" s="189"/>
      <c r="S4" s="189"/>
      <c r="T4" s="189"/>
      <c r="U4" s="190"/>
      <c r="V4" s="190"/>
    </row>
    <row r="5" spans="1:22">
      <c r="A5" s="185"/>
      <c r="B5" s="402"/>
      <c r="C5" s="403"/>
      <c r="D5" s="403"/>
      <c r="E5" s="403"/>
      <c r="F5" s="403"/>
      <c r="G5" s="403"/>
      <c r="H5" s="403"/>
      <c r="I5" s="403"/>
      <c r="J5" s="404"/>
      <c r="K5" s="189"/>
      <c r="L5" s="189"/>
      <c r="M5" s="189"/>
      <c r="N5" s="189"/>
      <c r="O5" s="189"/>
      <c r="P5" s="189"/>
      <c r="Q5" s="189"/>
      <c r="R5" s="189"/>
      <c r="S5" s="189"/>
      <c r="T5" s="189"/>
      <c r="U5" s="190"/>
      <c r="V5" s="190"/>
    </row>
    <row r="6" spans="1:22">
      <c r="A6" s="185"/>
      <c r="B6" s="191" t="s">
        <v>157</v>
      </c>
      <c r="C6" s="192"/>
      <c r="D6" s="192"/>
      <c r="E6" s="192"/>
      <c r="F6" s="192"/>
      <c r="G6" s="192"/>
      <c r="H6" s="192"/>
      <c r="I6" s="192"/>
      <c r="J6" s="193"/>
      <c r="K6" s="189"/>
      <c r="L6" s="189"/>
      <c r="M6" s="189"/>
      <c r="N6" s="189"/>
      <c r="O6" s="189"/>
      <c r="P6" s="189"/>
      <c r="Q6" s="189"/>
      <c r="R6" s="189"/>
      <c r="S6" s="189"/>
      <c r="T6" s="189"/>
      <c r="U6" s="190"/>
      <c r="V6" s="190"/>
    </row>
    <row r="7" spans="1:22">
      <c r="A7" s="185"/>
      <c r="B7" s="194" t="s">
        <v>537</v>
      </c>
      <c r="C7" s="195"/>
      <c r="D7" s="195"/>
      <c r="E7" s="195"/>
      <c r="F7" s="195"/>
      <c r="G7" s="195"/>
      <c r="H7" s="195"/>
      <c r="I7" s="195"/>
      <c r="J7" s="196"/>
      <c r="K7" s="189"/>
      <c r="L7" s="189"/>
      <c r="M7" s="189"/>
      <c r="N7" s="189"/>
      <c r="O7" s="189"/>
      <c r="P7" s="189"/>
      <c r="Q7" s="189"/>
      <c r="R7" s="189"/>
      <c r="S7" s="189"/>
      <c r="T7" s="189"/>
      <c r="U7" s="190"/>
      <c r="V7" s="190"/>
    </row>
    <row r="8" spans="1:22">
      <c r="A8" s="185"/>
      <c r="B8" s="197" t="s">
        <v>158</v>
      </c>
      <c r="C8" s="198"/>
      <c r="D8" s="198"/>
      <c r="E8" s="198"/>
      <c r="F8" s="198"/>
      <c r="G8" s="198"/>
      <c r="H8" s="198"/>
      <c r="I8" s="198"/>
      <c r="J8" s="199"/>
      <c r="K8" s="189"/>
      <c r="L8" s="189"/>
      <c r="M8" s="189"/>
      <c r="N8" s="189"/>
      <c r="O8" s="189"/>
      <c r="P8" s="189"/>
      <c r="Q8" s="189"/>
      <c r="R8" s="189"/>
      <c r="S8" s="189"/>
      <c r="T8" s="189"/>
      <c r="U8" s="190"/>
      <c r="V8" s="190"/>
    </row>
    <row r="9" spans="1:22">
      <c r="A9" s="185"/>
      <c r="B9" s="194" t="s">
        <v>159</v>
      </c>
      <c r="C9" s="195"/>
      <c r="D9" s="195"/>
      <c r="E9" s="195"/>
      <c r="F9" s="200"/>
      <c r="G9" s="200"/>
      <c r="H9" s="200"/>
      <c r="I9" s="200"/>
      <c r="J9" s="196"/>
      <c r="K9" s="189"/>
      <c r="L9" s="189"/>
      <c r="M9" s="189"/>
      <c r="N9" s="189"/>
      <c r="O9" s="189"/>
      <c r="P9" s="189"/>
      <c r="Q9" s="189"/>
      <c r="R9" s="189"/>
      <c r="S9" s="189"/>
      <c r="T9" s="189"/>
      <c r="U9" s="190"/>
      <c r="V9" s="190"/>
    </row>
    <row r="10" spans="1:22" ht="23.25" customHeight="1">
      <c r="A10" s="185"/>
      <c r="B10" s="405" t="s">
        <v>538</v>
      </c>
      <c r="C10" s="406"/>
      <c r="D10" s="406"/>
      <c r="E10" s="406"/>
      <c r="F10" s="406"/>
      <c r="G10" s="406"/>
      <c r="H10" s="406"/>
      <c r="I10" s="406"/>
      <c r="J10" s="407"/>
      <c r="K10" s="189"/>
      <c r="L10" s="189"/>
      <c r="M10" s="189"/>
      <c r="N10" s="189"/>
      <c r="O10" s="189"/>
      <c r="P10" s="189"/>
      <c r="Q10" s="189"/>
      <c r="R10" s="189"/>
      <c r="S10" s="189"/>
      <c r="T10" s="189"/>
      <c r="U10" s="190"/>
      <c r="V10" s="190"/>
    </row>
    <row r="11" spans="1:22">
      <c r="A11" s="185"/>
      <c r="B11" s="201" t="s">
        <v>160</v>
      </c>
      <c r="C11" s="200"/>
      <c r="D11" s="200"/>
      <c r="E11" s="200"/>
      <c r="F11" s="195"/>
      <c r="G11" s="195"/>
      <c r="H11" s="195"/>
      <c r="I11" s="195"/>
      <c r="J11" s="196"/>
      <c r="K11" s="189"/>
      <c r="L11" s="189"/>
      <c r="M11" s="189"/>
      <c r="N11" s="189"/>
      <c r="O11" s="189"/>
      <c r="P11" s="189"/>
      <c r="Q11" s="189"/>
      <c r="R11" s="189"/>
      <c r="S11" s="189"/>
      <c r="T11" s="189"/>
      <c r="U11" s="190"/>
      <c r="V11" s="190"/>
    </row>
    <row r="12" spans="1:22">
      <c r="A12" s="185"/>
      <c r="B12" s="202"/>
      <c r="C12" s="203"/>
      <c r="D12" s="203"/>
      <c r="E12" s="203"/>
      <c r="F12" s="203"/>
      <c r="G12" s="203"/>
      <c r="H12" s="203"/>
      <c r="I12" s="203"/>
      <c r="J12" s="204"/>
      <c r="K12" s="189"/>
      <c r="L12" s="189"/>
      <c r="M12" s="189"/>
      <c r="N12" s="189"/>
      <c r="O12" s="189"/>
      <c r="P12" s="189"/>
      <c r="Q12" s="189"/>
      <c r="R12" s="189"/>
      <c r="S12" s="189"/>
      <c r="T12" s="189"/>
      <c r="U12" s="190"/>
      <c r="V12" s="190"/>
    </row>
    <row r="13" spans="1:22">
      <c r="A13" s="185"/>
      <c r="B13" s="194" t="s">
        <v>161</v>
      </c>
      <c r="C13" s="101"/>
      <c r="D13" s="101"/>
      <c r="E13" s="101"/>
      <c r="F13" s="101"/>
      <c r="G13" s="101"/>
      <c r="H13" s="101"/>
      <c r="I13" s="101"/>
      <c r="J13" s="102" t="s">
        <v>162</v>
      </c>
      <c r="K13" s="189"/>
      <c r="L13" s="189"/>
      <c r="M13" s="189"/>
      <c r="N13" s="189"/>
      <c r="O13" s="189"/>
      <c r="P13" s="189"/>
      <c r="Q13" s="189"/>
      <c r="R13" s="189"/>
      <c r="S13" s="189"/>
      <c r="T13" s="189"/>
      <c r="U13" s="190"/>
      <c r="V13" s="190"/>
    </row>
    <row r="14" spans="1:22">
      <c r="A14" s="185"/>
      <c r="B14" s="197" t="s">
        <v>163</v>
      </c>
      <c r="C14" s="198"/>
      <c r="D14" s="198"/>
      <c r="E14" s="198"/>
      <c r="F14" s="198"/>
      <c r="G14" s="198"/>
      <c r="H14" s="198"/>
      <c r="I14" s="198"/>
      <c r="J14" s="199" t="str">
        <f>[12]PLANILHA!N11</f>
        <v>MG</v>
      </c>
      <c r="K14" s="189"/>
      <c r="L14" s="189"/>
      <c r="M14" s="189"/>
      <c r="N14" s="189"/>
      <c r="O14" s="189"/>
      <c r="P14" s="189"/>
      <c r="Q14" s="189"/>
      <c r="R14" s="189"/>
      <c r="S14" s="189"/>
      <c r="T14" s="189"/>
      <c r="U14" s="190"/>
      <c r="V14" s="190"/>
    </row>
    <row r="15" spans="1:22">
      <c r="A15" s="185"/>
      <c r="B15" s="194" t="s">
        <v>164</v>
      </c>
      <c r="C15" s="101"/>
      <c r="D15" s="101"/>
      <c r="E15" s="101"/>
      <c r="F15" s="101"/>
      <c r="G15" s="101"/>
      <c r="H15" s="101"/>
      <c r="I15" s="101"/>
      <c r="J15" s="102"/>
      <c r="K15" s="189"/>
      <c r="L15" s="189"/>
      <c r="M15" s="189"/>
      <c r="N15" s="189"/>
      <c r="O15" s="189"/>
      <c r="P15" s="189"/>
      <c r="Q15" s="189"/>
      <c r="R15" s="189"/>
      <c r="S15" s="189"/>
      <c r="T15" s="189"/>
      <c r="U15" s="190"/>
      <c r="V15" s="190"/>
    </row>
    <row r="16" spans="1:22">
      <c r="A16" s="185"/>
      <c r="B16" s="197"/>
      <c r="C16" s="198"/>
      <c r="D16" s="198"/>
      <c r="E16" s="198"/>
      <c r="F16" s="198"/>
      <c r="G16" s="198"/>
      <c r="H16" s="198"/>
      <c r="I16" s="198"/>
      <c r="J16" s="199"/>
      <c r="K16" s="189"/>
      <c r="L16" s="189"/>
      <c r="M16" s="189"/>
      <c r="N16" s="189"/>
      <c r="O16" s="189"/>
      <c r="P16" s="189"/>
      <c r="Q16" s="189"/>
      <c r="R16" s="189"/>
      <c r="S16" s="189"/>
      <c r="T16" s="189"/>
      <c r="U16" s="190"/>
      <c r="V16" s="190"/>
    </row>
    <row r="17" spans="1:22">
      <c r="A17" s="185"/>
      <c r="B17" s="185"/>
      <c r="C17" s="101"/>
      <c r="D17" s="101"/>
      <c r="E17" s="101"/>
      <c r="F17" s="101"/>
      <c r="G17" s="101"/>
      <c r="H17" s="101"/>
      <c r="I17" s="101"/>
      <c r="J17" s="102"/>
      <c r="K17" s="189"/>
      <c r="L17" s="189"/>
      <c r="M17" s="189"/>
      <c r="N17" s="189"/>
      <c r="O17" s="189"/>
      <c r="P17" s="189"/>
      <c r="Q17" s="189"/>
      <c r="R17" s="189"/>
      <c r="S17" s="189"/>
      <c r="T17" s="189"/>
      <c r="U17" s="190"/>
      <c r="V17" s="190"/>
    </row>
    <row r="18" spans="1:22">
      <c r="A18" s="185"/>
      <c r="B18" s="408" t="s">
        <v>165</v>
      </c>
      <c r="C18" s="409"/>
      <c r="D18" s="409"/>
      <c r="E18" s="409"/>
      <c r="F18" s="409"/>
      <c r="G18" s="409"/>
      <c r="H18" s="409"/>
      <c r="I18" s="409"/>
      <c r="J18" s="410"/>
      <c r="K18" s="189"/>
      <c r="L18" s="189"/>
      <c r="M18" s="189"/>
      <c r="N18" s="189"/>
      <c r="O18" s="189"/>
      <c r="P18" s="189"/>
      <c r="Q18" s="189"/>
      <c r="R18" s="189"/>
      <c r="S18" s="189"/>
      <c r="T18" s="189"/>
      <c r="U18" s="190"/>
      <c r="V18" s="190"/>
    </row>
    <row r="19" spans="1:22" ht="12.75" customHeight="1">
      <c r="A19" s="185"/>
      <c r="B19" s="205" t="s">
        <v>166</v>
      </c>
      <c r="C19" s="411" t="s">
        <v>167</v>
      </c>
      <c r="D19" s="412"/>
      <c r="E19" s="412"/>
      <c r="F19" s="412"/>
      <c r="G19" s="412"/>
      <c r="H19" s="413"/>
      <c r="I19" s="417" t="s">
        <v>168</v>
      </c>
      <c r="J19" s="418"/>
      <c r="K19" s="189"/>
      <c r="L19" s="189"/>
      <c r="M19" s="189"/>
      <c r="N19" s="189"/>
      <c r="O19" s="189"/>
      <c r="P19" s="189"/>
      <c r="Q19" s="189"/>
      <c r="R19" s="189"/>
      <c r="S19" s="189"/>
      <c r="T19" s="189"/>
      <c r="U19" s="190"/>
      <c r="V19" s="190"/>
    </row>
    <row r="20" spans="1:22" ht="12.75" customHeight="1">
      <c r="A20" s="185"/>
      <c r="B20" s="206"/>
      <c r="C20" s="414"/>
      <c r="D20" s="415"/>
      <c r="E20" s="415"/>
      <c r="F20" s="415"/>
      <c r="G20" s="415"/>
      <c r="H20" s="416"/>
      <c r="I20" s="419"/>
      <c r="J20" s="420"/>
      <c r="K20" s="189"/>
      <c r="L20" s="189"/>
      <c r="M20" s="189"/>
      <c r="N20" s="189"/>
      <c r="O20" s="189"/>
      <c r="P20" s="189"/>
      <c r="Q20" s="189"/>
      <c r="R20" s="189"/>
      <c r="S20" s="189"/>
      <c r="T20" s="189"/>
      <c r="U20" s="190"/>
      <c r="V20" s="190"/>
    </row>
    <row r="21" spans="1:22">
      <c r="A21" s="185"/>
      <c r="B21" s="207" t="s">
        <v>169</v>
      </c>
      <c r="C21" s="208" t="s">
        <v>170</v>
      </c>
      <c r="D21" s="394">
        <v>0.03</v>
      </c>
      <c r="E21" s="394"/>
      <c r="F21" s="209" t="s">
        <v>171</v>
      </c>
      <c r="G21" s="394">
        <v>5.5E-2</v>
      </c>
      <c r="H21" s="395"/>
      <c r="I21" s="210" t="s">
        <v>169</v>
      </c>
      <c r="J21" s="211">
        <v>3.5000000000000003E-2</v>
      </c>
      <c r="K21" s="189"/>
      <c r="L21" s="189"/>
      <c r="M21" s="189"/>
      <c r="N21" s="189">
        <v>4.2500000000000003E-2</v>
      </c>
      <c r="O21" s="189"/>
      <c r="P21" s="189"/>
      <c r="Q21" s="189">
        <v>0.03</v>
      </c>
      <c r="R21" s="189"/>
      <c r="S21" s="189"/>
      <c r="T21" s="189"/>
      <c r="U21" s="190"/>
      <c r="V21" s="190"/>
    </row>
    <row r="22" spans="1:22">
      <c r="A22" s="185"/>
      <c r="B22" s="212" t="s">
        <v>172</v>
      </c>
      <c r="C22" s="213" t="s">
        <v>170</v>
      </c>
      <c r="D22" s="422">
        <v>8.0000000000000002E-3</v>
      </c>
      <c r="E22" s="422"/>
      <c r="F22" s="214" t="s">
        <v>171</v>
      </c>
      <c r="G22" s="422">
        <v>0.01</v>
      </c>
      <c r="H22" s="423"/>
      <c r="I22" s="215" t="s">
        <v>172</v>
      </c>
      <c r="J22" s="211">
        <v>8.9999999999999993E-3</v>
      </c>
      <c r="K22" s="189"/>
      <c r="L22" s="189"/>
      <c r="M22" s="189"/>
      <c r="N22" s="189">
        <v>8.9999999999999993E-3</v>
      </c>
      <c r="O22" s="189"/>
      <c r="P22" s="189"/>
      <c r="Q22" s="189">
        <v>8.0000000000000002E-3</v>
      </c>
      <c r="R22" s="189"/>
      <c r="S22" s="189"/>
      <c r="T22" s="189"/>
      <c r="U22" s="190"/>
      <c r="V22" s="190"/>
    </row>
    <row r="23" spans="1:22">
      <c r="A23" s="185"/>
      <c r="B23" s="212" t="s">
        <v>173</v>
      </c>
      <c r="C23" s="213" t="s">
        <v>170</v>
      </c>
      <c r="D23" s="422">
        <v>9.7000000000000003E-3</v>
      </c>
      <c r="E23" s="422"/>
      <c r="F23" s="214" t="s">
        <v>171</v>
      </c>
      <c r="G23" s="422">
        <v>1.2699999999999999E-2</v>
      </c>
      <c r="H23" s="423"/>
      <c r="I23" s="215" t="s">
        <v>173</v>
      </c>
      <c r="J23" s="211">
        <v>1.23E-2</v>
      </c>
      <c r="K23" s="189"/>
      <c r="L23" s="189"/>
      <c r="M23" s="189"/>
      <c r="N23" s="189">
        <v>1.23E-2</v>
      </c>
      <c r="O23" s="189"/>
      <c r="P23" s="189"/>
      <c r="Q23" s="189">
        <v>9.7000000000000003E-3</v>
      </c>
      <c r="R23" s="189"/>
      <c r="S23" s="189"/>
      <c r="T23" s="189"/>
      <c r="U23" s="190"/>
      <c r="V23" s="190"/>
    </row>
    <row r="24" spans="1:22">
      <c r="A24" s="185"/>
      <c r="B24" s="212" t="s">
        <v>174</v>
      </c>
      <c r="C24" s="213" t="s">
        <v>170</v>
      </c>
      <c r="D24" s="422">
        <v>5.8999999999999999E-3</v>
      </c>
      <c r="E24" s="422"/>
      <c r="F24" s="214" t="s">
        <v>171</v>
      </c>
      <c r="G24" s="422">
        <v>1.3899999999999999E-2</v>
      </c>
      <c r="H24" s="423"/>
      <c r="I24" s="215" t="s">
        <v>174</v>
      </c>
      <c r="J24" s="211">
        <v>9.4999999999999998E-3</v>
      </c>
      <c r="K24" s="189"/>
      <c r="L24" s="189"/>
      <c r="M24" s="189"/>
      <c r="N24" s="189">
        <v>9.4999999999999998E-3</v>
      </c>
      <c r="O24" s="189"/>
      <c r="P24" s="189"/>
      <c r="Q24" s="189">
        <v>5.8999999999999999E-3</v>
      </c>
      <c r="R24" s="189"/>
      <c r="S24" s="189"/>
      <c r="T24" s="189"/>
      <c r="U24" s="190"/>
      <c r="V24" s="190"/>
    </row>
    <row r="25" spans="1:22">
      <c r="A25" s="185"/>
      <c r="B25" s="212" t="s">
        <v>175</v>
      </c>
      <c r="C25" s="213" t="s">
        <v>170</v>
      </c>
      <c r="D25" s="422">
        <v>6.1600000000000002E-2</v>
      </c>
      <c r="E25" s="422"/>
      <c r="F25" s="214" t="s">
        <v>171</v>
      </c>
      <c r="G25" s="422">
        <v>8.9599999999999999E-2</v>
      </c>
      <c r="H25" s="423"/>
      <c r="I25" s="215" t="s">
        <v>175</v>
      </c>
      <c r="J25" s="211">
        <v>7.0900000000000005E-2</v>
      </c>
      <c r="K25" s="189"/>
      <c r="L25" s="189"/>
      <c r="M25" s="189"/>
      <c r="N25" s="189">
        <v>6.3299999999999995E-2</v>
      </c>
      <c r="O25" s="189"/>
      <c r="P25" s="189"/>
      <c r="Q25" s="189">
        <v>6.1600000000000002E-2</v>
      </c>
      <c r="R25" s="189"/>
      <c r="S25" s="189"/>
      <c r="T25" s="189"/>
      <c r="U25" s="190"/>
      <c r="V25" s="190"/>
    </row>
    <row r="26" spans="1:22">
      <c r="A26" s="185"/>
      <c r="B26" s="216" t="s">
        <v>176</v>
      </c>
      <c r="C26" s="213" t="s">
        <v>170</v>
      </c>
      <c r="D26" s="422">
        <v>5.6500000000000002E-2</v>
      </c>
      <c r="E26" s="422"/>
      <c r="F26" s="214" t="s">
        <v>171</v>
      </c>
      <c r="G26" s="422">
        <v>8.6499999999999994E-2</v>
      </c>
      <c r="H26" s="423"/>
      <c r="I26" s="217" t="s">
        <v>176</v>
      </c>
      <c r="J26" s="211">
        <v>8.6499999999999994E-2</v>
      </c>
      <c r="K26" s="189"/>
      <c r="L26" s="189"/>
      <c r="M26" s="189"/>
      <c r="N26" s="189">
        <v>8.6499999999999994E-2</v>
      </c>
      <c r="O26" s="189"/>
      <c r="P26" s="189"/>
      <c r="Q26" s="189">
        <v>7.0300000000000001E-2</v>
      </c>
      <c r="R26" s="189"/>
      <c r="S26" s="189"/>
      <c r="T26" s="189"/>
      <c r="U26" s="190"/>
      <c r="V26" s="190"/>
    </row>
    <row r="27" spans="1:22">
      <c r="A27" s="185"/>
      <c r="B27" s="218" t="s">
        <v>177</v>
      </c>
      <c r="C27" s="219"/>
      <c r="D27" s="439">
        <v>0</v>
      </c>
      <c r="E27" s="439"/>
      <c r="F27" s="220" t="s">
        <v>178</v>
      </c>
      <c r="G27" s="439">
        <v>4.4999999999999998E-2</v>
      </c>
      <c r="H27" s="440"/>
      <c r="I27" s="221" t="s">
        <v>177</v>
      </c>
      <c r="J27" s="211">
        <v>4.4999999999999998E-2</v>
      </c>
      <c r="K27" s="189"/>
      <c r="L27" s="189">
        <f>IF(OR(J27=0,J27=0.045),0,1)</f>
        <v>0</v>
      </c>
      <c r="M27" s="189"/>
      <c r="N27" s="189">
        <v>4.4999999999999998E-2</v>
      </c>
      <c r="O27" s="189"/>
      <c r="P27" s="189"/>
      <c r="Q27" s="189">
        <v>0</v>
      </c>
      <c r="R27" s="189"/>
      <c r="S27" s="189"/>
      <c r="T27" s="189"/>
      <c r="U27" s="190"/>
      <c r="V27" s="190"/>
    </row>
    <row r="28" spans="1:22">
      <c r="A28" s="185"/>
      <c r="B28" s="441" t="s">
        <v>179</v>
      </c>
      <c r="C28" s="442"/>
      <c r="D28" s="442"/>
      <c r="E28" s="442"/>
      <c r="F28" s="442"/>
      <c r="G28" s="442"/>
      <c r="H28" s="442"/>
      <c r="I28" s="442"/>
      <c r="J28" s="443"/>
      <c r="K28" s="189"/>
      <c r="L28" s="189"/>
      <c r="M28" s="189"/>
      <c r="N28" s="189"/>
      <c r="O28" s="189"/>
      <c r="P28" s="189"/>
      <c r="Q28" s="189"/>
      <c r="R28" s="189"/>
      <c r="S28" s="189"/>
      <c r="T28" s="189"/>
      <c r="U28" s="190"/>
      <c r="V28" s="190"/>
    </row>
    <row r="29" spans="1:22">
      <c r="A29" s="185"/>
      <c r="B29" s="207" t="s">
        <v>169</v>
      </c>
      <c r="C29" s="430" t="str">
        <f>IF(J21&gt;G21,"Incidência maior que a permitida",IF(J21&lt;D21,"Incidência menor que a permitida","ok"))</f>
        <v>ok</v>
      </c>
      <c r="D29" s="431"/>
      <c r="E29" s="431"/>
      <c r="F29" s="431"/>
      <c r="G29" s="431"/>
      <c r="H29" s="431"/>
      <c r="I29" s="431"/>
      <c r="J29" s="432"/>
      <c r="K29" s="189"/>
      <c r="L29" s="189"/>
      <c r="M29" s="189"/>
      <c r="N29" s="189"/>
      <c r="O29" s="189"/>
      <c r="P29" s="189"/>
      <c r="Q29" s="189"/>
      <c r="R29" s="189"/>
      <c r="S29" s="189"/>
      <c r="T29" s="189"/>
      <c r="U29" s="190"/>
      <c r="V29" s="190"/>
    </row>
    <row r="30" spans="1:22">
      <c r="A30" s="185"/>
      <c r="B30" s="212" t="s">
        <v>172</v>
      </c>
      <c r="C30" s="427" t="str">
        <f>IF(J22&gt;G22,"Incidência maior que a permitida",IF(J22&lt;0,"Incidência menor que a permitida","ok"))</f>
        <v>ok</v>
      </c>
      <c r="D30" s="428"/>
      <c r="E30" s="428"/>
      <c r="F30" s="428"/>
      <c r="G30" s="428"/>
      <c r="H30" s="428"/>
      <c r="I30" s="428"/>
      <c r="J30" s="429"/>
      <c r="K30" s="189"/>
      <c r="L30" s="189" t="s">
        <v>180</v>
      </c>
      <c r="M30" s="189" t="s">
        <v>181</v>
      </c>
      <c r="N30" s="189"/>
      <c r="O30" s="189"/>
      <c r="P30" s="189"/>
      <c r="Q30" s="189"/>
      <c r="R30" s="189"/>
      <c r="S30" s="189"/>
      <c r="T30" s="189"/>
      <c r="U30" s="190"/>
      <c r="V30" s="190"/>
    </row>
    <row r="31" spans="1:22">
      <c r="A31" s="185"/>
      <c r="B31" s="212" t="s">
        <v>173</v>
      </c>
      <c r="C31" s="427" t="str">
        <f>IF(J23&gt;G23,"Incidência maior que a permitida",IF(J23&lt;0,"Incidência menor que a permitida","ok"))</f>
        <v>ok</v>
      </c>
      <c r="D31" s="428"/>
      <c r="E31" s="428"/>
      <c r="F31" s="428"/>
      <c r="G31" s="428"/>
      <c r="H31" s="428"/>
      <c r="I31" s="428"/>
      <c r="J31" s="429"/>
      <c r="K31" s="189"/>
      <c r="L31" s="189">
        <v>0.2646</v>
      </c>
      <c r="M31" s="189">
        <v>0.31480000000000002</v>
      </c>
      <c r="N31" s="189"/>
      <c r="O31" s="189"/>
      <c r="P31" s="189"/>
      <c r="Q31" s="189"/>
      <c r="R31" s="189"/>
      <c r="S31" s="189"/>
      <c r="T31" s="189"/>
      <c r="U31" s="190"/>
      <c r="V31" s="190"/>
    </row>
    <row r="32" spans="1:22">
      <c r="A32" s="185"/>
      <c r="B32" s="212" t="s">
        <v>174</v>
      </c>
      <c r="C32" s="427" t="str">
        <f>IF(J24&gt;G24,"Incidência maior que a permitida",IF(J24&lt;D24,"Incidência menor que a permitida","ok"))</f>
        <v>ok</v>
      </c>
      <c r="D32" s="428"/>
      <c r="E32" s="428"/>
      <c r="F32" s="428"/>
      <c r="G32" s="428"/>
      <c r="H32" s="428"/>
      <c r="I32" s="428"/>
      <c r="J32" s="429"/>
      <c r="K32" s="189"/>
      <c r="L32" s="189">
        <v>0.2034</v>
      </c>
      <c r="M32" s="189">
        <v>0.25</v>
      </c>
      <c r="N32" s="189"/>
      <c r="O32" s="189"/>
      <c r="P32" s="189"/>
      <c r="Q32" s="189"/>
      <c r="R32" s="189"/>
      <c r="S32" s="189"/>
      <c r="T32" s="189"/>
      <c r="U32" s="190"/>
      <c r="V32" s="190"/>
    </row>
    <row r="33" spans="1:22">
      <c r="A33" s="185"/>
      <c r="B33" s="212" t="s">
        <v>175</v>
      </c>
      <c r="C33" s="427" t="str">
        <f>IF(J25&gt;G25,"Incidência maior que a permitida",IF(J25&lt;D25,"Incidência menor que a permitida","ok"))</f>
        <v>ok</v>
      </c>
      <c r="D33" s="428"/>
      <c r="E33" s="428"/>
      <c r="F33" s="428"/>
      <c r="G33" s="428"/>
      <c r="H33" s="428"/>
      <c r="I33" s="428"/>
      <c r="J33" s="429"/>
      <c r="K33" s="189"/>
      <c r="L33" s="189"/>
      <c r="M33" s="189"/>
      <c r="N33" s="189"/>
      <c r="O33" s="189"/>
      <c r="P33" s="189"/>
      <c r="Q33" s="189"/>
      <c r="R33" s="189"/>
      <c r="S33" s="189"/>
      <c r="T33" s="189"/>
      <c r="U33" s="190"/>
      <c r="V33" s="190"/>
    </row>
    <row r="34" spans="1:22">
      <c r="A34" s="185"/>
      <c r="B34" s="216" t="s">
        <v>176</v>
      </c>
      <c r="C34" s="424" t="str">
        <f>IF(J26&gt;G26,"Incidência maior que a permitida",IF(J26&lt;D26,"Incidência menor que a permitida","ok"))</f>
        <v>ok</v>
      </c>
      <c r="D34" s="425"/>
      <c r="E34" s="425"/>
      <c r="F34" s="425"/>
      <c r="G34" s="425"/>
      <c r="H34" s="425"/>
      <c r="I34" s="425"/>
      <c r="J34" s="426"/>
      <c r="K34" s="189"/>
      <c r="L34" s="189"/>
      <c r="M34" s="189"/>
      <c r="N34" s="189"/>
      <c r="O34" s="189"/>
      <c r="P34" s="189"/>
      <c r="Q34" s="189"/>
      <c r="R34" s="189"/>
      <c r="S34" s="189"/>
      <c r="T34" s="189"/>
      <c r="U34" s="190"/>
      <c r="V34" s="190"/>
    </row>
    <row r="35" spans="1:22">
      <c r="A35" s="185"/>
      <c r="B35" s="218" t="s">
        <v>177</v>
      </c>
      <c r="C35" s="424" t="str">
        <f>IF(J27=D27,"ok",IF(J27=G27,"ok","Incidência não permitida"))</f>
        <v>ok</v>
      </c>
      <c r="D35" s="425"/>
      <c r="E35" s="425"/>
      <c r="F35" s="425"/>
      <c r="G35" s="425"/>
      <c r="H35" s="425"/>
      <c r="I35" s="425"/>
      <c r="J35" s="426"/>
      <c r="K35" s="189"/>
      <c r="L35" s="189"/>
      <c r="M35" s="189"/>
      <c r="N35" s="189"/>
      <c r="O35" s="189"/>
      <c r="P35" s="189"/>
      <c r="Q35" s="189"/>
      <c r="R35" s="189"/>
      <c r="S35" s="189"/>
      <c r="T35" s="189"/>
      <c r="U35" s="190"/>
      <c r="V35" s="190"/>
    </row>
    <row r="36" spans="1:22">
      <c r="A36" s="185"/>
      <c r="B36" s="222" t="s">
        <v>182</v>
      </c>
      <c r="C36" s="436" t="s">
        <v>183</v>
      </c>
      <c r="D36" s="437"/>
      <c r="E36" s="437"/>
      <c r="F36" s="437"/>
      <c r="G36" s="437"/>
      <c r="H36" s="437"/>
      <c r="I36" s="438"/>
      <c r="J36" s="223">
        <f>ROUND(((1+J21+J22+J23)*(1+J24)*(1+J25)/(1-(J26+J27))-1),4)</f>
        <v>0.31480000000000002</v>
      </c>
      <c r="K36" s="189"/>
      <c r="L36" s="189"/>
      <c r="M36" s="189"/>
      <c r="N36" s="189"/>
      <c r="O36" s="189"/>
      <c r="P36" s="189"/>
      <c r="Q36" s="189"/>
      <c r="R36" s="189"/>
      <c r="S36" s="189"/>
      <c r="T36" s="189"/>
      <c r="U36" s="190"/>
      <c r="V36" s="190"/>
    </row>
    <row r="37" spans="1:22">
      <c r="A37" s="185"/>
      <c r="B37" s="185"/>
      <c r="C37" s="433" t="str">
        <f>IF(J27=0.045,IF(AND(J36&gt;=L31,J36&lt;=M31),L30,M30),IF(AND(J36&gt;=L32,J36&lt;=M32),L30,M30))</f>
        <v>BDI ADMISSÍVEL</v>
      </c>
      <c r="D37" s="434"/>
      <c r="E37" s="434"/>
      <c r="F37" s="434"/>
      <c r="G37" s="434"/>
      <c r="H37" s="434"/>
      <c r="I37" s="434"/>
      <c r="J37" s="435"/>
      <c r="K37" s="189"/>
      <c r="L37" s="189"/>
      <c r="M37" s="189"/>
      <c r="N37" s="189"/>
      <c r="O37" s="189"/>
      <c r="P37" s="189"/>
      <c r="Q37" s="189"/>
      <c r="R37" s="189"/>
      <c r="S37" s="189"/>
      <c r="T37" s="189"/>
      <c r="U37" s="190"/>
      <c r="V37" s="190"/>
    </row>
    <row r="38" spans="1:22" ht="13.5" thickBot="1">
      <c r="A38" s="185"/>
      <c r="B38" s="185"/>
      <c r="C38" s="421"/>
      <c r="D38" s="421"/>
      <c r="E38" s="421"/>
      <c r="F38" s="421"/>
      <c r="G38" s="421"/>
      <c r="H38" s="421"/>
      <c r="I38" s="421"/>
      <c r="J38" s="102"/>
      <c r="K38" s="190"/>
      <c r="L38" s="190"/>
      <c r="M38" s="190"/>
      <c r="N38" s="190"/>
      <c r="O38" s="190"/>
      <c r="P38" s="190"/>
      <c r="Q38" s="190"/>
      <c r="R38" s="190"/>
      <c r="S38" s="190"/>
      <c r="T38" s="190"/>
      <c r="U38" s="190"/>
      <c r="V38" s="190"/>
    </row>
    <row r="39" spans="1:22">
      <c r="A39" s="185"/>
      <c r="B39" s="444" t="s">
        <v>384</v>
      </c>
      <c r="C39" s="445"/>
      <c r="D39" s="445"/>
      <c r="E39" s="445"/>
      <c r="F39" s="445"/>
      <c r="G39" s="445"/>
      <c r="H39" s="445"/>
      <c r="I39" s="445"/>
      <c r="J39" s="446"/>
    </row>
    <row r="40" spans="1:22">
      <c r="A40" s="185"/>
      <c r="B40" s="99" t="s">
        <v>385</v>
      </c>
      <c r="C40" s="447">
        <v>0.05</v>
      </c>
      <c r="D40" s="448"/>
      <c r="E40" s="448"/>
      <c r="F40" s="448"/>
      <c r="G40" s="448"/>
      <c r="H40" s="448"/>
      <c r="I40" s="448"/>
      <c r="J40" s="449"/>
    </row>
    <row r="41" spans="1:22" ht="13.5" thickBot="1">
      <c r="A41" s="101"/>
      <c r="B41" s="100" t="s">
        <v>386</v>
      </c>
      <c r="C41" s="450">
        <v>3.6499999999999998E-2</v>
      </c>
      <c r="D41" s="451"/>
      <c r="E41" s="451"/>
      <c r="F41" s="451"/>
      <c r="G41" s="451"/>
      <c r="H41" s="451"/>
      <c r="I41" s="451"/>
      <c r="J41" s="452"/>
    </row>
    <row r="42" spans="1:22" ht="13.5" thickBot="1"/>
    <row r="43" spans="1:22" ht="31.5" customHeight="1" thickBot="1">
      <c r="B43" s="453" t="s">
        <v>387</v>
      </c>
      <c r="C43" s="454"/>
      <c r="D43" s="454"/>
      <c r="E43" s="454"/>
      <c r="F43" s="454"/>
      <c r="G43" s="454"/>
      <c r="H43" s="454"/>
      <c r="I43" s="454"/>
      <c r="J43" s="455"/>
    </row>
  </sheetData>
  <mergeCells count="35">
    <mergeCell ref="B43:J43"/>
    <mergeCell ref="D27:E27"/>
    <mergeCell ref="G27:H27"/>
    <mergeCell ref="B28:J28"/>
    <mergeCell ref="B39:J39"/>
    <mergeCell ref="C40:J40"/>
    <mergeCell ref="C41:J41"/>
    <mergeCell ref="C30:J30"/>
    <mergeCell ref="C31:J31"/>
    <mergeCell ref="C37:J37"/>
    <mergeCell ref="C36:I36"/>
    <mergeCell ref="D24:E24"/>
    <mergeCell ref="G24:H24"/>
    <mergeCell ref="D25:E25"/>
    <mergeCell ref="G25:H25"/>
    <mergeCell ref="D26:E26"/>
    <mergeCell ref="G26:H26"/>
    <mergeCell ref="C38:I38"/>
    <mergeCell ref="D22:E22"/>
    <mergeCell ref="G22:H22"/>
    <mergeCell ref="C34:J34"/>
    <mergeCell ref="C35:J35"/>
    <mergeCell ref="D23:E23"/>
    <mergeCell ref="G23:H23"/>
    <mergeCell ref="C32:J32"/>
    <mergeCell ref="C33:J33"/>
    <mergeCell ref="C29:J29"/>
    <mergeCell ref="D21:E21"/>
    <mergeCell ref="G21:H21"/>
    <mergeCell ref="B2:J2"/>
    <mergeCell ref="B4:J5"/>
    <mergeCell ref="B10:J10"/>
    <mergeCell ref="B18:J18"/>
    <mergeCell ref="C19:H20"/>
    <mergeCell ref="I19:J20"/>
  </mergeCells>
  <phoneticPr fontId="66" type="noConversion"/>
  <conditionalFormatting sqref="J21:J26">
    <cfRule type="cellIs" dxfId="3" priority="1" stopIfTrue="1" operator="notBetween">
      <formula>D21</formula>
      <formula>G21</formula>
    </cfRule>
  </conditionalFormatting>
  <conditionalFormatting sqref="C29:C35">
    <cfRule type="cellIs" dxfId="2" priority="2" stopIfTrue="1" operator="notEqual">
      <formula>"ok"</formula>
    </cfRule>
  </conditionalFormatting>
  <conditionalFormatting sqref="C37:J37">
    <cfRule type="cellIs" dxfId="1" priority="3" stopIfTrue="1" operator="equal">
      <formula>$L$30</formula>
    </cfRule>
    <cfRule type="cellIs" dxfId="0" priority="4" stopIfTrue="1" operator="notEqual">
      <formula>$L$30</formula>
    </cfRule>
  </conditionalFormatting>
  <dataValidations disablePrompts="1" count="2">
    <dataValidation allowBlank="1" showInputMessage="1" showErrorMessage="1" promptTitle="Fórmula TCU Acórdão 2622/2013" prompt="Edificações" sqref="C36:I36"/>
    <dataValidation allowBlank="1" showInputMessage="1" showErrorMessage="1" promptTitle="Encargos sociais" prompt="Para encargos sociais desonerados usar 4,5%." sqref="Q27"/>
  </dataValidations>
  <pageMargins left="1.1200000000000001" right="0.75" top="1" bottom="1" header="0.49212598499999999" footer="0.49212598499999999"/>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emplate/>
  <TotalTime>48</TotalTime>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ORÇAMENTARIA GERAL</vt:lpstr>
      <vt:lpstr>CRONOGRAMA</vt:lpstr>
      <vt:lpstr>BDI TCU 2622 - EDIF</vt:lpstr>
      <vt:lpstr>'ORÇAMENTARIA GERAL'!_FilterDatabase</vt:lpstr>
      <vt:lpstr>'ORÇAMENTARIA GERAL'!Excel_BuiltIn_Print_Titles</vt:lpstr>
      <vt:lpstr>'BDI TCU 2622 - EDIF'!Print_Area</vt:lpstr>
      <vt:lpstr>'ORÇAMENTARIA GERAL'!Print_Area</vt:lpstr>
      <vt:lpstr>'ORÇAMENTARIA GERAL'!Print_Titles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graceamaral</dc:creator>
  <cp:lastModifiedBy>moniquecoelho</cp:lastModifiedBy>
  <cp:revision>6</cp:revision>
  <cp:lastPrinted>2018-05-17T11:47:44Z</cp:lastPrinted>
  <dcterms:created xsi:type="dcterms:W3CDTF">2017-05-19T14:43:14Z</dcterms:created>
  <dcterms:modified xsi:type="dcterms:W3CDTF">2018-06-05T18:00:42Z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